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28EEA6CB-5231-4CCF-AA2C-5F0561BB4DA9}" xr6:coauthVersionLast="47" xr6:coauthVersionMax="47" xr10:uidLastSave="{00000000-0000-0000-0000-000000000000}"/>
  <bookViews>
    <workbookView xWindow="-108" yWindow="-108" windowWidth="23256" windowHeight="13896" xr2:uid="{A877FC34-11D7-412A-907E-4FAE553FB290}"/>
  </bookViews>
  <sheets>
    <sheet name="Budget 2025" sheetId="3" r:id="rId1"/>
    <sheet name="Reserves 2025" sheetId="2" r:id="rId2"/>
  </sheets>
  <definedNames>
    <definedName name="_xlnm.Print_Area" localSheetId="0">'Budget 2025'!$A$1:$D$34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3" l="1"/>
  <c r="D27" i="3"/>
  <c r="D6" i="3"/>
  <c r="I11" i="2"/>
  <c r="I10" i="2"/>
  <c r="I9" i="2"/>
  <c r="I8" i="2"/>
  <c r="I7" i="2"/>
  <c r="C12" i="2"/>
  <c r="G9" i="2"/>
  <c r="H9" i="2" s="1"/>
  <c r="C31" i="3"/>
  <c r="F11" i="2"/>
  <c r="G11" i="2" s="1"/>
  <c r="H11" i="2" s="1"/>
  <c r="F10" i="2"/>
  <c r="G10" i="2" s="1"/>
  <c r="H10" i="2" s="1"/>
  <c r="F9" i="2"/>
  <c r="F8" i="2"/>
  <c r="G8" i="2" s="1"/>
  <c r="H8" i="2" s="1"/>
  <c r="F7" i="2"/>
  <c r="B31" i="3"/>
  <c r="D31" i="3"/>
  <c r="C9" i="3"/>
  <c r="B9" i="3"/>
  <c r="D9" i="3" l="1"/>
  <c r="F12" i="2"/>
  <c r="G7" i="2"/>
  <c r="F4" i="3"/>
  <c r="B34" i="3"/>
  <c r="E34" i="3" l="1"/>
  <c r="C15" i="2"/>
  <c r="H7" i="2"/>
  <c r="G12" i="2"/>
  <c r="I12" i="2" l="1"/>
  <c r="H15" i="2" s="1"/>
  <c r="I15" i="2" s="1"/>
  <c r="H12" i="2"/>
  <c r="D15" i="2" s="1"/>
  <c r="F15" i="2" s="1"/>
</calcChain>
</file>

<file path=xl/sharedStrings.xml><?xml version="1.0" encoding="utf-8"?>
<sst xmlns="http://schemas.openxmlformats.org/spreadsheetml/2006/main" count="71" uniqueCount="64">
  <si>
    <t>Income</t>
  </si>
  <si>
    <t>Maintenance</t>
  </si>
  <si>
    <t>Laundry</t>
  </si>
  <si>
    <t>Rental income</t>
  </si>
  <si>
    <t>Special Assessement Income</t>
  </si>
  <si>
    <t>Total Revenue</t>
  </si>
  <si>
    <t>Expenses</t>
  </si>
  <si>
    <t>Accounting Fees</t>
  </si>
  <si>
    <t>Bank Fee Expense</t>
  </si>
  <si>
    <t>Electric Expense</t>
  </si>
  <si>
    <t>Insurance Expense</t>
  </si>
  <si>
    <t>Land Lease Expense</t>
  </si>
  <si>
    <t>Landscaping and Groundskeeping</t>
  </si>
  <si>
    <t>License and Permits</t>
  </si>
  <si>
    <t>Office Expense</t>
  </si>
  <si>
    <t>Pest Control</t>
  </si>
  <si>
    <t>Plumbing Expense</t>
  </si>
  <si>
    <t>Pool Expense</t>
  </si>
  <si>
    <t>Property Management Fees</t>
  </si>
  <si>
    <t>Repairs and Maintenance</t>
  </si>
  <si>
    <t>Sea Wall</t>
  </si>
  <si>
    <t>Water</t>
  </si>
  <si>
    <t>Total Expenses:</t>
  </si>
  <si>
    <t>Units</t>
  </si>
  <si>
    <t>Per Quarter</t>
  </si>
  <si>
    <t>Item</t>
  </si>
  <si>
    <t>Estimated</t>
  </si>
  <si>
    <t xml:space="preserve">Estimated </t>
  </si>
  <si>
    <t>% Per Each</t>
  </si>
  <si>
    <t xml:space="preserve">Money in </t>
  </si>
  <si>
    <t xml:space="preserve">Amount </t>
  </si>
  <si>
    <t>Required</t>
  </si>
  <si>
    <t>Life</t>
  </si>
  <si>
    <t>Cost</t>
  </si>
  <si>
    <t>Remaining life</t>
  </si>
  <si>
    <t>Reserve</t>
  </si>
  <si>
    <t>Reserves</t>
  </si>
  <si>
    <t>Account</t>
  </si>
  <si>
    <t>for Life</t>
  </si>
  <si>
    <t>Full Reserves</t>
  </si>
  <si>
    <t>Partial Reserves</t>
  </si>
  <si>
    <t>Roof</t>
  </si>
  <si>
    <t>Parking lot</t>
  </si>
  <si>
    <t>Seawall</t>
  </si>
  <si>
    <t>Pool</t>
  </si>
  <si>
    <t>Total</t>
  </si>
  <si>
    <t>Quarterly</t>
  </si>
  <si>
    <t>Full Reserves Quarterly Cost</t>
  </si>
  <si>
    <t>Quarterly Fees</t>
  </si>
  <si>
    <t>Partial with Maint.</t>
  </si>
  <si>
    <t>Lighting Expense</t>
  </si>
  <si>
    <t>Dock Expense</t>
  </si>
  <si>
    <t xml:space="preserve">*The Florida Statues require the Board of Directors to adopt a budget with full reserves.  </t>
  </si>
  <si>
    <t>reserves or may opt to vote for reserves "less than adequate". (Partial Reserves)</t>
  </si>
  <si>
    <t xml:space="preserve">The unit owners at a duly called meeting, may vote against the funding of full </t>
  </si>
  <si>
    <t>Property Management web site</t>
  </si>
  <si>
    <t>2025 Budget</t>
  </si>
  <si>
    <t>Reserves 2025</t>
  </si>
  <si>
    <t>Roof Expense</t>
  </si>
  <si>
    <t>Paint/Concrete</t>
  </si>
  <si>
    <t>2025 Budget - 25%</t>
  </si>
  <si>
    <t>Approved Budget 2025</t>
  </si>
  <si>
    <t>Approved Budget  2024</t>
  </si>
  <si>
    <t>Estimated Expenses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</si>
</sst>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  <numFmt numFmtId="165" formatCode="_([$$-409]* #,##0.00_);_([$$-409]* \(#,##0.00\);_([$$-409]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/>
    <xf numFmtId="164" fontId="2" fillId="0" borderId="1" xfId="1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44" fontId="0" fillId="0" borderId="0" xfId="1" applyFont="1"/>
    <xf numFmtId="44" fontId="2" fillId="0" borderId="1" xfId="1" applyFont="1" applyBorder="1" applyAlignment="1">
      <alignment horizontal="center"/>
    </xf>
    <xf numFmtId="44" fontId="2" fillId="0" borderId="0" xfId="1" applyFont="1" applyAlignment="1">
      <alignment horizontal="center" vertical="center" wrapText="1"/>
    </xf>
    <xf numFmtId="44" fontId="0" fillId="0" borderId="0" xfId="0" applyNumberFormat="1"/>
    <xf numFmtId="42" fontId="0" fillId="0" borderId="0" xfId="0" applyNumberFormat="1"/>
    <xf numFmtId="0" fontId="2" fillId="0" borderId="0" xfId="1" applyNumberFormat="1" applyFont="1" applyAlignment="1">
      <alignment horizontal="center" vertical="center"/>
    </xf>
    <xf numFmtId="0" fontId="0" fillId="0" borderId="2" xfId="0" applyBorder="1" applyAlignment="1">
      <alignment horizontal="center"/>
    </xf>
    <xf numFmtId="8" fontId="0" fillId="0" borderId="2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8" fontId="2" fillId="0" borderId="2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42" fontId="2" fillId="2" borderId="2" xfId="0" applyNumberFormat="1" applyFont="1" applyFill="1" applyBorder="1" applyAlignment="1">
      <alignment horizontal="center"/>
    </xf>
    <xf numFmtId="9" fontId="0" fillId="0" borderId="0" xfId="0" applyNumberFormat="1"/>
    <xf numFmtId="44" fontId="0" fillId="0" borderId="6" xfId="1" applyFont="1" applyFill="1" applyBorder="1" applyAlignment="1">
      <alignment horizontal="center"/>
    </xf>
    <xf numFmtId="8" fontId="0" fillId="0" borderId="6" xfId="0" applyNumberFormat="1" applyBorder="1" applyAlignment="1">
      <alignment horizontal="center"/>
    </xf>
    <xf numFmtId="8" fontId="0" fillId="0" borderId="0" xfId="0" applyNumberFormat="1"/>
    <xf numFmtId="39" fontId="0" fillId="0" borderId="0" xfId="1" applyNumberFormat="1" applyFont="1" applyAlignment="1">
      <alignment horizontal="center"/>
    </xf>
    <xf numFmtId="39" fontId="0" fillId="3" borderId="0" xfId="1" applyNumberFormat="1" applyFont="1" applyFill="1" applyAlignment="1">
      <alignment horizontal="center"/>
    </xf>
    <xf numFmtId="39" fontId="0" fillId="0" borderId="3" xfId="1" applyNumberFormat="1" applyFont="1" applyBorder="1" applyAlignment="1">
      <alignment horizontal="center"/>
    </xf>
    <xf numFmtId="44" fontId="0" fillId="0" borderId="0" xfId="1" applyFont="1" applyFill="1" applyAlignment="1">
      <alignment horizontal="center"/>
    </xf>
    <xf numFmtId="0" fontId="5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164" fontId="0" fillId="0" borderId="0" xfId="1" applyNumberFormat="1" applyFont="1" applyFill="1" applyAlignment="1">
      <alignment horizontal="center"/>
    </xf>
    <xf numFmtId="39" fontId="0" fillId="0" borderId="0" xfId="1" applyNumberFormat="1" applyFont="1" applyFill="1" applyAlignment="1">
      <alignment horizontal="center"/>
    </xf>
    <xf numFmtId="44" fontId="2" fillId="0" borderId="0" xfId="1" applyFont="1" applyFill="1" applyAlignment="1">
      <alignment horizontal="center"/>
    </xf>
    <xf numFmtId="44" fontId="2" fillId="0" borderId="0" xfId="1" applyFont="1" applyFill="1" applyBorder="1" applyAlignment="1">
      <alignment horizontal="center"/>
    </xf>
    <xf numFmtId="164" fontId="0" fillId="0" borderId="13" xfId="1" applyNumberFormat="1" applyFont="1" applyFill="1" applyBorder="1" applyAlignment="1">
      <alignment horizontal="center"/>
    </xf>
    <xf numFmtId="44" fontId="0" fillId="0" borderId="13" xfId="1" applyFont="1" applyFill="1" applyBorder="1" applyAlignment="1">
      <alignment horizontal="center"/>
    </xf>
    <xf numFmtId="44" fontId="2" fillId="0" borderId="0" xfId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6" fontId="2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9822C-B353-455B-B566-44B3628982C8}">
  <dimension ref="A1:F34"/>
  <sheetViews>
    <sheetView tabSelected="1" workbookViewId="0">
      <selection activeCell="F19" sqref="F19"/>
    </sheetView>
  </sheetViews>
  <sheetFormatPr defaultRowHeight="14.4" x14ac:dyDescent="0.3"/>
  <cols>
    <col min="1" max="1" width="31.21875" bestFit="1" customWidth="1"/>
    <col min="2" max="2" width="11.44140625" style="3" bestFit="1" customWidth="1"/>
    <col min="3" max="3" width="11.5546875" style="3" bestFit="1" customWidth="1"/>
    <col min="4" max="4" width="11.5546875" style="9" bestFit="1" customWidth="1"/>
    <col min="5" max="6" width="11.5546875" bestFit="1" customWidth="1"/>
    <col min="7" max="7" width="11.21875" bestFit="1" customWidth="1"/>
  </cols>
  <sheetData>
    <row r="1" spans="1:6" ht="37.049999999999997" customHeight="1" x14ac:dyDescent="0.3">
      <c r="B1" s="1">
        <v>2024</v>
      </c>
      <c r="C1" s="18">
        <v>2024</v>
      </c>
      <c r="D1" s="1">
        <v>2025</v>
      </c>
    </row>
    <row r="2" spans="1:6" ht="43.2" x14ac:dyDescent="0.3">
      <c r="B2" s="1" t="s">
        <v>62</v>
      </c>
      <c r="C2" s="15" t="s">
        <v>63</v>
      </c>
      <c r="D2" s="1" t="s">
        <v>61</v>
      </c>
    </row>
    <row r="3" spans="1:6" ht="21" x14ac:dyDescent="0.4">
      <c r="A3" s="2" t="s">
        <v>0</v>
      </c>
      <c r="C3" s="9"/>
      <c r="D3" s="3"/>
    </row>
    <row r="4" spans="1:6" x14ac:dyDescent="0.3">
      <c r="A4" t="s">
        <v>1</v>
      </c>
      <c r="B4" s="4">
        <v>64150</v>
      </c>
      <c r="C4" s="9">
        <v>64150</v>
      </c>
      <c r="D4" s="9">
        <f>D31-D5-D7-D8-D6</f>
        <v>61890</v>
      </c>
      <c r="F4" s="16">
        <f>D4-D5-D7</f>
        <v>61390</v>
      </c>
    </row>
    <row r="5" spans="1:6" x14ac:dyDescent="0.3">
      <c r="A5" t="s">
        <v>2</v>
      </c>
      <c r="B5" s="4">
        <v>350</v>
      </c>
      <c r="C5" s="9">
        <v>510</v>
      </c>
      <c r="D5" s="9">
        <v>500</v>
      </c>
    </row>
    <row r="6" spans="1:6" x14ac:dyDescent="0.3">
      <c r="A6" t="s">
        <v>36</v>
      </c>
      <c r="B6" s="4">
        <v>8000</v>
      </c>
      <c r="C6" s="9">
        <v>8000</v>
      </c>
      <c r="D6" s="9">
        <f>'Reserves 2025'!I12</f>
        <v>18443.333333333332</v>
      </c>
    </row>
    <row r="7" spans="1:6" x14ac:dyDescent="0.3">
      <c r="A7" t="s">
        <v>3</v>
      </c>
      <c r="B7" s="4">
        <v>300</v>
      </c>
      <c r="C7" s="32">
        <v>0</v>
      </c>
      <c r="D7" s="34">
        <v>0</v>
      </c>
    </row>
    <row r="8" spans="1:6" hidden="1" x14ac:dyDescent="0.3">
      <c r="A8" t="s">
        <v>4</v>
      </c>
      <c r="B8" s="4">
        <v>0</v>
      </c>
      <c r="C8" s="33">
        <v>0</v>
      </c>
      <c r="D8" s="34">
        <v>0</v>
      </c>
    </row>
    <row r="9" spans="1:6" x14ac:dyDescent="0.3">
      <c r="A9" s="5" t="s">
        <v>5</v>
      </c>
      <c r="B9" s="6">
        <f>SUM(B4:B8)</f>
        <v>72800</v>
      </c>
      <c r="C9" s="14">
        <f>SUM(C4:C8)</f>
        <v>72660</v>
      </c>
      <c r="D9" s="44">
        <f>SUM(D4:D8)</f>
        <v>80833.333333333328</v>
      </c>
    </row>
    <row r="10" spans="1:6" ht="21" x14ac:dyDescent="0.4">
      <c r="A10" s="2" t="s">
        <v>6</v>
      </c>
      <c r="B10" s="7"/>
      <c r="C10" s="9"/>
    </row>
    <row r="11" spans="1:6" x14ac:dyDescent="0.3">
      <c r="A11" t="s">
        <v>7</v>
      </c>
      <c r="B11" s="4">
        <v>350</v>
      </c>
      <c r="C11" s="9">
        <v>150</v>
      </c>
      <c r="D11" s="9">
        <v>175</v>
      </c>
    </row>
    <row r="12" spans="1:6" x14ac:dyDescent="0.3">
      <c r="A12" t="s">
        <v>8</v>
      </c>
      <c r="B12" s="4">
        <v>90</v>
      </c>
      <c r="C12" s="9">
        <v>10</v>
      </c>
      <c r="D12" s="9">
        <v>20</v>
      </c>
    </row>
    <row r="13" spans="1:6" x14ac:dyDescent="0.3">
      <c r="A13" t="s">
        <v>51</v>
      </c>
      <c r="B13" s="4">
        <v>5010</v>
      </c>
      <c r="C13" s="32">
        <v>0</v>
      </c>
      <c r="D13" s="9">
        <v>5000</v>
      </c>
    </row>
    <row r="14" spans="1:6" x14ac:dyDescent="0.3">
      <c r="A14" t="s">
        <v>9</v>
      </c>
      <c r="B14" s="4">
        <v>2200</v>
      </c>
      <c r="C14" s="9">
        <v>2600</v>
      </c>
      <c r="D14" s="9">
        <v>2200</v>
      </c>
    </row>
    <row r="15" spans="1:6" x14ac:dyDescent="0.3">
      <c r="A15" t="s">
        <v>10</v>
      </c>
      <c r="B15" s="38">
        <v>18000</v>
      </c>
      <c r="C15" s="35">
        <v>13000</v>
      </c>
      <c r="D15" s="35">
        <v>15000</v>
      </c>
    </row>
    <row r="16" spans="1:6" x14ac:dyDescent="0.3">
      <c r="A16" t="s">
        <v>11</v>
      </c>
      <c r="B16" s="38">
        <v>15303</v>
      </c>
      <c r="C16" s="35">
        <v>13772</v>
      </c>
      <c r="D16" s="35">
        <v>13800</v>
      </c>
    </row>
    <row r="17" spans="1:5" x14ac:dyDescent="0.3">
      <c r="A17" t="s">
        <v>12</v>
      </c>
      <c r="B17" s="38">
        <v>2800</v>
      </c>
      <c r="C17" s="35">
        <v>3600</v>
      </c>
      <c r="D17" s="35">
        <v>3600</v>
      </c>
    </row>
    <row r="18" spans="1:5" x14ac:dyDescent="0.3">
      <c r="A18" t="s">
        <v>13</v>
      </c>
      <c r="B18" s="38">
        <v>350</v>
      </c>
      <c r="C18" s="35">
        <v>243</v>
      </c>
      <c r="D18" s="35">
        <v>250</v>
      </c>
    </row>
    <row r="19" spans="1:5" x14ac:dyDescent="0.3">
      <c r="A19" t="s">
        <v>50</v>
      </c>
      <c r="B19" s="38">
        <v>1500</v>
      </c>
      <c r="C19" s="39">
        <v>0</v>
      </c>
      <c r="D19" s="35">
        <v>1500</v>
      </c>
    </row>
    <row r="20" spans="1:5" x14ac:dyDescent="0.3">
      <c r="A20" t="s">
        <v>14</v>
      </c>
      <c r="B20" s="38">
        <v>160</v>
      </c>
      <c r="C20" s="35">
        <v>380</v>
      </c>
      <c r="D20" s="35">
        <v>380</v>
      </c>
    </row>
    <row r="21" spans="1:5" x14ac:dyDescent="0.3">
      <c r="A21" s="8" t="s">
        <v>15</v>
      </c>
      <c r="B21" s="38">
        <v>337</v>
      </c>
      <c r="C21" s="35">
        <v>365</v>
      </c>
      <c r="D21" s="35">
        <v>365</v>
      </c>
    </row>
    <row r="22" spans="1:5" x14ac:dyDescent="0.3">
      <c r="A22" s="8" t="s">
        <v>16</v>
      </c>
      <c r="B22" s="38">
        <v>500</v>
      </c>
      <c r="C22" s="35">
        <v>2800</v>
      </c>
      <c r="D22" s="35">
        <v>2000</v>
      </c>
    </row>
    <row r="23" spans="1:5" x14ac:dyDescent="0.3">
      <c r="A23" s="8" t="s">
        <v>17</v>
      </c>
      <c r="B23" s="38">
        <v>3100</v>
      </c>
      <c r="C23" s="35">
        <v>2268</v>
      </c>
      <c r="D23" s="35">
        <v>2400</v>
      </c>
    </row>
    <row r="24" spans="1:5" x14ac:dyDescent="0.3">
      <c r="A24" s="8" t="s">
        <v>18</v>
      </c>
      <c r="B24" s="38">
        <v>3600</v>
      </c>
      <c r="C24" s="35">
        <v>3600</v>
      </c>
      <c r="D24" s="35">
        <v>3600</v>
      </c>
    </row>
    <row r="25" spans="1:5" x14ac:dyDescent="0.3">
      <c r="A25" s="8" t="s">
        <v>55</v>
      </c>
      <c r="B25" s="38">
        <v>0</v>
      </c>
      <c r="C25" s="39">
        <v>0</v>
      </c>
      <c r="D25" s="35">
        <v>400</v>
      </c>
    </row>
    <row r="26" spans="1:5" x14ac:dyDescent="0.3">
      <c r="A26" s="8" t="s">
        <v>19</v>
      </c>
      <c r="B26" s="38">
        <v>2500</v>
      </c>
      <c r="C26" s="35">
        <v>1500</v>
      </c>
      <c r="D26" s="35">
        <v>1500</v>
      </c>
    </row>
    <row r="27" spans="1:5" x14ac:dyDescent="0.3">
      <c r="A27" s="8" t="s">
        <v>36</v>
      </c>
      <c r="B27" s="38">
        <v>8000</v>
      </c>
      <c r="C27" s="35">
        <v>8000</v>
      </c>
      <c r="D27" s="35">
        <f>'Reserves 2025'!I12</f>
        <v>18443.333333333332</v>
      </c>
    </row>
    <row r="28" spans="1:5" x14ac:dyDescent="0.3">
      <c r="A28" s="8" t="s">
        <v>58</v>
      </c>
      <c r="B28" s="38">
        <v>0</v>
      </c>
      <c r="C28" s="35">
        <v>500</v>
      </c>
      <c r="D28" s="35">
        <v>1000</v>
      </c>
    </row>
    <row r="29" spans="1:5" x14ac:dyDescent="0.3">
      <c r="A29" s="8" t="s">
        <v>20</v>
      </c>
      <c r="B29" s="38">
        <v>2000</v>
      </c>
      <c r="C29" s="35">
        <v>5089</v>
      </c>
      <c r="D29" s="35">
        <v>2000</v>
      </c>
    </row>
    <row r="30" spans="1:5" ht="15" thickBot="1" x14ac:dyDescent="0.35">
      <c r="A30" s="8" t="s">
        <v>21</v>
      </c>
      <c r="B30" s="42">
        <v>7000</v>
      </c>
      <c r="C30" s="43">
        <v>7060</v>
      </c>
      <c r="D30" s="43">
        <v>7200</v>
      </c>
    </row>
    <row r="31" spans="1:5" x14ac:dyDescent="0.3">
      <c r="A31" s="5" t="s">
        <v>22</v>
      </c>
      <c r="B31" s="40">
        <f>SUM(B11:B30)</f>
        <v>72800</v>
      </c>
      <c r="C31" s="41">
        <f>SUM(C11:C30)</f>
        <v>64937</v>
      </c>
      <c r="D31" s="40">
        <f>SUM(D11:D30)</f>
        <v>80833.333333333328</v>
      </c>
    </row>
    <row r="32" spans="1:5" x14ac:dyDescent="0.3">
      <c r="B32" s="9"/>
      <c r="D32" s="35"/>
      <c r="E32" s="13"/>
    </row>
    <row r="33" spans="1:5" x14ac:dyDescent="0.3">
      <c r="A33" s="10" t="s">
        <v>23</v>
      </c>
      <c r="B33" s="11" t="s">
        <v>24</v>
      </c>
      <c r="E33" s="16"/>
    </row>
    <row r="34" spans="1:5" x14ac:dyDescent="0.3">
      <c r="A34" s="12">
        <v>10</v>
      </c>
      <c r="B34" s="27">
        <f>D4/10/4</f>
        <v>1547.25</v>
      </c>
      <c r="E34" s="17">
        <f>B34*4*10</f>
        <v>61890</v>
      </c>
    </row>
  </sheetData>
  <pageMargins left="0.7" right="0.7" top="0.75" bottom="0.75" header="0.3" footer="0.3"/>
  <pageSetup orientation="portrait" r:id="rId1"/>
  <headerFooter>
    <oddHeader>&amp;CWoodcrest Terrace Inc
Budget for 2025
January 1, 2025 to December 31,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DB2F-0671-4440-B2F7-A02158560081}">
  <dimension ref="A1:K20"/>
  <sheetViews>
    <sheetView zoomScaleNormal="100" workbookViewId="0">
      <selection activeCell="E7" sqref="E7"/>
    </sheetView>
  </sheetViews>
  <sheetFormatPr defaultRowHeight="14.4" x14ac:dyDescent="0.3"/>
  <cols>
    <col min="1" max="1" width="13.44140625" bestFit="1" customWidth="1"/>
    <col min="2" max="2" width="9.77734375" bestFit="1" customWidth="1"/>
    <col min="3" max="3" width="14.21875" bestFit="1" customWidth="1"/>
    <col min="4" max="4" width="12.5546875" bestFit="1" customWidth="1"/>
    <col min="5" max="5" width="24.21875" bestFit="1" customWidth="1"/>
    <col min="6" max="6" width="14.44140625" bestFit="1" customWidth="1"/>
    <col min="7" max="7" width="17.77734375" bestFit="1" customWidth="1"/>
    <col min="8" max="8" width="22.77734375" bestFit="1" customWidth="1"/>
    <col min="9" max="9" width="17.5546875" bestFit="1" customWidth="1"/>
    <col min="10" max="10" width="9.77734375" bestFit="1" customWidth="1"/>
    <col min="11" max="11" width="13.5546875" bestFit="1" customWidth="1"/>
  </cols>
  <sheetData>
    <row r="1" spans="1:11" ht="15" thickBot="1" x14ac:dyDescent="0.35"/>
    <row r="2" spans="1:11" x14ac:dyDescent="0.3">
      <c r="A2" s="60" t="s">
        <v>57</v>
      </c>
      <c r="B2" s="61"/>
      <c r="C2" s="61"/>
      <c r="D2" s="61"/>
      <c r="E2" s="61"/>
      <c r="F2" s="61"/>
      <c r="G2" s="61"/>
      <c r="H2" s="61"/>
      <c r="I2" s="62"/>
    </row>
    <row r="3" spans="1:11" ht="15" thickBot="1" x14ac:dyDescent="0.35">
      <c r="A3" s="63"/>
      <c r="B3" s="64"/>
      <c r="C3" s="64"/>
      <c r="D3" s="64"/>
      <c r="E3" s="64"/>
      <c r="F3" s="64"/>
      <c r="G3" s="64"/>
      <c r="H3" s="64"/>
      <c r="I3" s="65"/>
    </row>
    <row r="4" spans="1:11" ht="21" customHeight="1" x14ac:dyDescent="0.3">
      <c r="A4" s="70" t="s">
        <v>25</v>
      </c>
      <c r="B4" s="23" t="s">
        <v>26</v>
      </c>
      <c r="C4" s="23" t="s">
        <v>26</v>
      </c>
      <c r="D4" s="23" t="s">
        <v>27</v>
      </c>
      <c r="E4" s="23" t="s">
        <v>28</v>
      </c>
      <c r="F4" s="23" t="s">
        <v>29</v>
      </c>
      <c r="G4" s="23" t="s">
        <v>30</v>
      </c>
      <c r="H4" s="23" t="s">
        <v>31</v>
      </c>
      <c r="I4" s="23" t="s">
        <v>31</v>
      </c>
    </row>
    <row r="5" spans="1:11" ht="21" customHeight="1" x14ac:dyDescent="0.3">
      <c r="A5" s="70"/>
      <c r="B5" s="68" t="s">
        <v>32</v>
      </c>
      <c r="C5" s="68" t="s">
        <v>33</v>
      </c>
      <c r="D5" s="68" t="s">
        <v>34</v>
      </c>
      <c r="E5" s="11" t="s">
        <v>35</v>
      </c>
      <c r="F5" s="11" t="s">
        <v>36</v>
      </c>
      <c r="G5" s="11" t="s">
        <v>31</v>
      </c>
      <c r="H5" s="11" t="s">
        <v>56</v>
      </c>
      <c r="I5" s="11" t="s">
        <v>60</v>
      </c>
    </row>
    <row r="6" spans="1:11" ht="21" customHeight="1" x14ac:dyDescent="0.3">
      <c r="A6" s="69"/>
      <c r="B6" s="69"/>
      <c r="C6" s="69"/>
      <c r="D6" s="69"/>
      <c r="E6" s="11" t="s">
        <v>37</v>
      </c>
      <c r="F6" s="22">
        <v>45657</v>
      </c>
      <c r="G6" s="11" t="s">
        <v>38</v>
      </c>
      <c r="H6" s="11" t="s">
        <v>39</v>
      </c>
      <c r="I6" s="11" t="s">
        <v>40</v>
      </c>
    </row>
    <row r="7" spans="1:11" ht="21" customHeight="1" x14ac:dyDescent="0.3">
      <c r="A7" s="19" t="s">
        <v>41</v>
      </c>
      <c r="B7" s="19">
        <v>20</v>
      </c>
      <c r="C7" s="20">
        <v>75000</v>
      </c>
      <c r="D7" s="19">
        <v>3</v>
      </c>
      <c r="E7" s="21">
        <v>0.25</v>
      </c>
      <c r="F7" s="20">
        <f>E7*F13</f>
        <v>2000</v>
      </c>
      <c r="G7" s="20">
        <f>C7-F7</f>
        <v>73000</v>
      </c>
      <c r="H7" s="20">
        <f>G7/D7</f>
        <v>24333.333333333332</v>
      </c>
      <c r="I7" s="25">
        <f>H7*25%</f>
        <v>6083.333333333333</v>
      </c>
    </row>
    <row r="8" spans="1:11" ht="21" customHeight="1" x14ac:dyDescent="0.3">
      <c r="A8" s="19" t="s">
        <v>42</v>
      </c>
      <c r="B8" s="19">
        <v>30</v>
      </c>
      <c r="C8" s="20">
        <v>40000</v>
      </c>
      <c r="D8" s="19">
        <v>5</v>
      </c>
      <c r="E8" s="21">
        <v>0.2</v>
      </c>
      <c r="F8" s="20">
        <f>E8*F13</f>
        <v>1600</v>
      </c>
      <c r="G8" s="20">
        <f>C8-F8</f>
        <v>38400</v>
      </c>
      <c r="H8" s="20">
        <f>G8/D8</f>
        <v>7680</v>
      </c>
      <c r="I8" s="25">
        <f>H8*25%</f>
        <v>1920</v>
      </c>
    </row>
    <row r="9" spans="1:11" ht="21" customHeight="1" x14ac:dyDescent="0.3">
      <c r="A9" s="19" t="s">
        <v>43</v>
      </c>
      <c r="B9" s="19">
        <v>20</v>
      </c>
      <c r="C9" s="20">
        <v>200000</v>
      </c>
      <c r="D9" s="19">
        <v>15</v>
      </c>
      <c r="E9" s="21">
        <v>0.25</v>
      </c>
      <c r="F9" s="20">
        <f>E9*F13</f>
        <v>2000</v>
      </c>
      <c r="G9" s="20">
        <f>C9-F9</f>
        <v>198000</v>
      </c>
      <c r="H9" s="20">
        <f>G9/D9</f>
        <v>13200</v>
      </c>
      <c r="I9" s="25">
        <f>H9*25%</f>
        <v>3300</v>
      </c>
    </row>
    <row r="10" spans="1:11" ht="21" customHeight="1" x14ac:dyDescent="0.3">
      <c r="A10" s="19" t="s">
        <v>44</v>
      </c>
      <c r="B10" s="19">
        <v>8</v>
      </c>
      <c r="C10" s="20">
        <v>20000</v>
      </c>
      <c r="D10" s="19">
        <v>1</v>
      </c>
      <c r="E10" s="21">
        <v>0.15</v>
      </c>
      <c r="F10" s="20">
        <f>E10*F13</f>
        <v>1200</v>
      </c>
      <c r="G10" s="20">
        <f>C10-F10</f>
        <v>18800</v>
      </c>
      <c r="H10" s="20">
        <f>G10/D10</f>
        <v>18800</v>
      </c>
      <c r="I10" s="25">
        <f>H10*25%</f>
        <v>4700</v>
      </c>
    </row>
    <row r="11" spans="1:11" ht="21" customHeight="1" x14ac:dyDescent="0.3">
      <c r="A11" s="19" t="s">
        <v>59</v>
      </c>
      <c r="B11" s="19">
        <v>8</v>
      </c>
      <c r="C11" s="20">
        <v>50000</v>
      </c>
      <c r="D11" s="19">
        <v>5</v>
      </c>
      <c r="E11" s="21">
        <v>0.15</v>
      </c>
      <c r="F11" s="20">
        <f>E11*F13</f>
        <v>1200</v>
      </c>
      <c r="G11" s="20">
        <f>C11-F11</f>
        <v>48800</v>
      </c>
      <c r="H11" s="20">
        <f>G11/D11</f>
        <v>9760</v>
      </c>
      <c r="I11" s="25">
        <f>H11*25%</f>
        <v>2440</v>
      </c>
    </row>
    <row r="12" spans="1:11" ht="21" customHeight="1" x14ac:dyDescent="0.3">
      <c r="A12" s="19" t="s">
        <v>45</v>
      </c>
      <c r="B12" s="19"/>
      <c r="C12" s="20">
        <f>SUM(C7:C11)</f>
        <v>385000</v>
      </c>
      <c r="D12" s="19"/>
      <c r="E12" s="21">
        <v>1</v>
      </c>
      <c r="F12" s="20">
        <f>SUM(F7:F11)</f>
        <v>8000</v>
      </c>
      <c r="G12" s="24">
        <f>SUM(G7:G11)</f>
        <v>377000</v>
      </c>
      <c r="H12" s="24">
        <f>SUM(H7:H11)</f>
        <v>73773.333333333328</v>
      </c>
      <c r="I12" s="26">
        <f>SUM(I7:I11)</f>
        <v>18443.333333333332</v>
      </c>
      <c r="K12" s="31"/>
    </row>
    <row r="13" spans="1:11" ht="21" customHeight="1" x14ac:dyDescent="0.3">
      <c r="E13" s="29"/>
      <c r="F13" s="30">
        <v>8000</v>
      </c>
      <c r="K13" s="31"/>
    </row>
    <row r="14" spans="1:11" ht="21" customHeight="1" x14ac:dyDescent="0.3">
      <c r="A14" s="56" t="s">
        <v>1</v>
      </c>
      <c r="B14" s="57"/>
      <c r="C14" s="11" t="s">
        <v>46</v>
      </c>
      <c r="D14" s="66" t="s">
        <v>47</v>
      </c>
      <c r="E14" s="66"/>
      <c r="F14" s="66" t="s">
        <v>48</v>
      </c>
      <c r="G14" s="66"/>
      <c r="H14" s="11" t="s">
        <v>40</v>
      </c>
      <c r="I14" s="11" t="s">
        <v>49</v>
      </c>
      <c r="J14" s="28"/>
      <c r="K14" s="37"/>
    </row>
    <row r="15" spans="1:11" ht="21" customHeight="1" x14ac:dyDescent="0.3">
      <c r="A15" s="58"/>
      <c r="B15" s="59"/>
      <c r="C15" s="45">
        <f>SUM('Budget 2025'!B34)</f>
        <v>1547.25</v>
      </c>
      <c r="D15" s="67">
        <f>H12/10/4</f>
        <v>1844.3333333333333</v>
      </c>
      <c r="E15" s="67"/>
      <c r="F15" s="67">
        <f>C15+D15</f>
        <v>3391.583333333333</v>
      </c>
      <c r="G15" s="67"/>
      <c r="H15" s="45">
        <f>I12/10/4</f>
        <v>461.08333333333331</v>
      </c>
      <c r="I15" s="46">
        <f>C15+H15</f>
        <v>2008.3333333333333</v>
      </c>
      <c r="J15" s="31"/>
      <c r="K15" s="36"/>
    </row>
    <row r="17" spans="1:9" ht="15" thickBot="1" x14ac:dyDescent="0.35"/>
    <row r="18" spans="1:9" x14ac:dyDescent="0.3">
      <c r="A18" s="47" t="s">
        <v>52</v>
      </c>
      <c r="B18" s="48"/>
      <c r="C18" s="48"/>
      <c r="D18" s="48"/>
      <c r="E18" s="48"/>
      <c r="F18" s="48"/>
      <c r="G18" s="48"/>
      <c r="H18" s="48"/>
      <c r="I18" s="49"/>
    </row>
    <row r="19" spans="1:9" x14ac:dyDescent="0.3">
      <c r="A19" s="50" t="s">
        <v>54</v>
      </c>
      <c r="B19" s="51"/>
      <c r="C19" s="51"/>
      <c r="D19" s="51"/>
      <c r="E19" s="51"/>
      <c r="F19" s="51"/>
      <c r="G19" s="51"/>
      <c r="H19" s="51"/>
      <c r="I19" s="52"/>
    </row>
    <row r="20" spans="1:9" ht="15" thickBot="1" x14ac:dyDescent="0.35">
      <c r="A20" s="53" t="s">
        <v>53</v>
      </c>
      <c r="B20" s="54"/>
      <c r="C20" s="54"/>
      <c r="D20" s="54"/>
      <c r="E20" s="54"/>
      <c r="F20" s="54"/>
      <c r="G20" s="54"/>
      <c r="H20" s="54"/>
      <c r="I20" s="55"/>
    </row>
  </sheetData>
  <mergeCells count="13">
    <mergeCell ref="A18:I18"/>
    <mergeCell ref="A19:I19"/>
    <mergeCell ref="A20:I20"/>
    <mergeCell ref="A14:B15"/>
    <mergeCell ref="A2:I3"/>
    <mergeCell ref="D14:E14"/>
    <mergeCell ref="D15:E15"/>
    <mergeCell ref="F14:G14"/>
    <mergeCell ref="F15:G15"/>
    <mergeCell ref="D5:D6"/>
    <mergeCell ref="C5:C6"/>
    <mergeCell ref="B5:B6"/>
    <mergeCell ref="A4:A6"/>
  </mergeCells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 2025</vt:lpstr>
      <vt:lpstr>Reserves 2025</vt:lpstr>
      <vt:lpstr>'Budget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jarrod blum</dc:creator>
  <cp:lastModifiedBy>jamie blum</cp:lastModifiedBy>
  <cp:lastPrinted>2024-11-03T02:35:54Z</cp:lastPrinted>
  <dcterms:created xsi:type="dcterms:W3CDTF">2023-10-28T12:14:51Z</dcterms:created>
  <dcterms:modified xsi:type="dcterms:W3CDTF">2025-03-02T20:44:23Z</dcterms:modified>
</cp:coreProperties>
</file>