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5E37F7E0-76C2-4D76-9766-381951FBEFDB}" xr6:coauthVersionLast="47" xr6:coauthVersionMax="47" xr10:uidLastSave="{00000000-0000-0000-0000-000000000000}"/>
  <bookViews>
    <workbookView xWindow="-108" yWindow="-108" windowWidth="23256" windowHeight="13896" xr2:uid="{F036039F-0C45-42B6-9DE4-FB9DA3E338D6}"/>
  </bookViews>
  <sheets>
    <sheet name="Estimated Budget 2025" sheetId="1" r:id="rId1"/>
    <sheet name="Reserv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43" i="1"/>
  <c r="C8" i="2"/>
  <c r="C7" i="2"/>
  <c r="C6" i="2"/>
  <c r="C5" i="2"/>
  <c r="C4" i="2"/>
  <c r="E42" i="1" l="1"/>
  <c r="E31" i="1"/>
  <c r="D19" i="1"/>
  <c r="E19" i="1"/>
  <c r="C12" i="1"/>
  <c r="E47" i="1" l="1"/>
  <c r="D42" i="1"/>
  <c r="D47" i="1"/>
  <c r="C23" i="1"/>
  <c r="C48" i="1" s="1"/>
  <c r="G8" i="2"/>
  <c r="G7" i="2"/>
  <c r="G6" i="2"/>
  <c r="G5" i="2"/>
  <c r="G4" i="2"/>
  <c r="G9" i="2" l="1"/>
  <c r="F13" i="2" s="1"/>
  <c r="D9" i="2"/>
  <c r="E23" i="1"/>
  <c r="E26" i="1"/>
  <c r="E29" i="1"/>
  <c r="D48" i="1"/>
  <c r="D31" i="1"/>
  <c r="D29" i="1"/>
  <c r="D23" i="1"/>
  <c r="D8" i="1"/>
  <c r="D7" i="1"/>
  <c r="D6" i="1"/>
  <c r="F12" i="2" l="1"/>
  <c r="F11" i="2"/>
  <c r="D12" i="1"/>
  <c r="E48" i="1"/>
  <c r="D26" i="1"/>
  <c r="E6" i="1" l="1"/>
  <c r="E12" i="1" l="1"/>
  <c r="D52" i="1"/>
  <c r="E13" i="2" s="1"/>
  <c r="G13" i="2" s="1"/>
  <c r="D51" i="1"/>
  <c r="E12" i="2" s="1"/>
  <c r="G12" i="2" s="1"/>
  <c r="D50" i="1"/>
  <c r="E11" i="2" s="1"/>
  <c r="G11" i="2" s="1"/>
</calcChain>
</file>

<file path=xl/sharedStrings.xml><?xml version="1.0" encoding="utf-8"?>
<sst xmlns="http://schemas.openxmlformats.org/spreadsheetml/2006/main" count="117" uniqueCount="105">
  <si>
    <t>4000 - Maintenance Income</t>
  </si>
  <si>
    <t>4010 - Late Charges &amp; Interest</t>
  </si>
  <si>
    <t>4100 - Laundry Income</t>
  </si>
  <si>
    <t>4190 - Interest Earned</t>
  </si>
  <si>
    <t>4800 - Misc Income</t>
  </si>
  <si>
    <t>Total Income</t>
  </si>
  <si>
    <t>5540 - Bank Charges</t>
  </si>
  <si>
    <t>5640 - Licenses &amp; Permits</t>
  </si>
  <si>
    <t>5660 - Office Supplies</t>
  </si>
  <si>
    <t>6240 - Legal</t>
  </si>
  <si>
    <t>6280 - Management Fees</t>
  </si>
  <si>
    <t>Total Administrative &amp; Overhead</t>
  </si>
  <si>
    <t>6160 - Grounds Maint Contract</t>
  </si>
  <si>
    <t>6180 - Pool Service Contract</t>
  </si>
  <si>
    <t>6190 - Termite Contract</t>
  </si>
  <si>
    <t>Total Contracts</t>
  </si>
  <si>
    <t>5900 - Insurance</t>
  </si>
  <si>
    <t>5920 - Insurance Flood</t>
  </si>
  <si>
    <t>Total Insurance</t>
  </si>
  <si>
    <t>6200 - Accounting</t>
  </si>
  <si>
    <t>6220 - Annual Audit &amp; Tax</t>
  </si>
  <si>
    <t>Total Professional Fees</t>
  </si>
  <si>
    <t>Total Projects</t>
  </si>
  <si>
    <t>6440 - HVAC Repair</t>
  </si>
  <si>
    <t>6480 - Landscaping &amp; Grounds</t>
  </si>
  <si>
    <t>6540 - Life Safety Systems</t>
  </si>
  <si>
    <t>6600 - Maintenance Supplies</t>
  </si>
  <si>
    <t>6660 - Pest Control</t>
  </si>
  <si>
    <t>6680 - Plumbing Services</t>
  </si>
  <si>
    <t>6700 - Pool/Spa Repairs &amp; Supplies</t>
  </si>
  <si>
    <t>6740 - Roof Repairs</t>
  </si>
  <si>
    <t>6760 - General Building Repairs</t>
  </si>
  <si>
    <t>6900 - Contingency</t>
  </si>
  <si>
    <t>Total Repairs &amp; Maintenance</t>
  </si>
  <si>
    <t>8900 - Budgetary Reserve Transfers</t>
  </si>
  <si>
    <t>7000 - Electricity</t>
  </si>
  <si>
    <t>7060 - Water &amp; Sewer</t>
  </si>
  <si>
    <t>7080 - Air Tower Chemical</t>
  </si>
  <si>
    <t>Total Utilities</t>
  </si>
  <si>
    <t>Total Expense</t>
  </si>
  <si>
    <t>$95,588.10</t>
  </si>
  <si>
    <t>$508.28</t>
  </si>
  <si>
    <t>$1,650.00</t>
  </si>
  <si>
    <t>$14.44</t>
  </si>
  <si>
    <t>$200.00</t>
  </si>
  <si>
    <t>$10,005.00</t>
  </si>
  <si>
    <t>$107,965.82</t>
  </si>
  <si>
    <t>$10.00</t>
  </si>
  <si>
    <t>$329.00</t>
  </si>
  <si>
    <t>$38.96</t>
  </si>
  <si>
    <t>$0.00</t>
  </si>
  <si>
    <t>$1,400.00</t>
  </si>
  <si>
    <t>$1,777.96</t>
  </si>
  <si>
    <t>$4,720.00</t>
  </si>
  <si>
    <t>$3,100.00</t>
  </si>
  <si>
    <t>$7,820.00</t>
  </si>
  <si>
    <t>$32,047.76</t>
  </si>
  <si>
    <t>$3,992.64</t>
  </si>
  <si>
    <t>$36,040.40</t>
  </si>
  <si>
    <t>$3,321.00</t>
  </si>
  <si>
    <t>$300.00</t>
  </si>
  <si>
    <t>$3,621.00</t>
  </si>
  <si>
    <t>$5,478.76</t>
  </si>
  <si>
    <t>$3,916.75</t>
  </si>
  <si>
    <t>$1,821.23</t>
  </si>
  <si>
    <t>$31.01</t>
  </si>
  <si>
    <t>$125.00</t>
  </si>
  <si>
    <t>$2,854.00</t>
  </si>
  <si>
    <t>$589.44</t>
  </si>
  <si>
    <t>$1,150.00</t>
  </si>
  <si>
    <t>$3,081.68</t>
  </si>
  <si>
    <t>$19,047.87</t>
  </si>
  <si>
    <t>$11,267.50</t>
  </si>
  <si>
    <t>$6,932.97</t>
  </si>
  <si>
    <t>$16,796.72</t>
  </si>
  <si>
    <t>$23,729.69</t>
  </si>
  <si>
    <t>$113,309.42</t>
  </si>
  <si>
    <t>2023 10 months</t>
  </si>
  <si>
    <t>$2,000.00</t>
  </si>
  <si>
    <t>$750.00</t>
  </si>
  <si>
    <t>HOA Fees</t>
  </si>
  <si>
    <t>Building Paint</t>
  </si>
  <si>
    <t>Units 1, 10, 11, 21</t>
  </si>
  <si>
    <t>Units 2, 3, 4, 7, 8, 9, 12, 13, 14, 18, 19, 20</t>
  </si>
  <si>
    <t>Units 5, 6, 15, 16, 17</t>
  </si>
  <si>
    <t>Monthly</t>
  </si>
  <si>
    <t xml:space="preserve">Pool </t>
  </si>
  <si>
    <t>Cooling Tower</t>
  </si>
  <si>
    <t>Paving</t>
  </si>
  <si>
    <t>Roof</t>
  </si>
  <si>
    <t>Replacement Cost</t>
  </si>
  <si>
    <t>Estimated Life</t>
  </si>
  <si>
    <t>Remaining Life</t>
  </si>
  <si>
    <t>Maintenance Fees with Reserves</t>
  </si>
  <si>
    <t>Percentage Breakdown</t>
  </si>
  <si>
    <t>Approved Budget for 2024</t>
  </si>
  <si>
    <t>Estimated for 2024</t>
  </si>
  <si>
    <t>Projected Funds 2024</t>
  </si>
  <si>
    <t>Reserves for 2025</t>
  </si>
  <si>
    <t>Associaition Web Site expense</t>
  </si>
  <si>
    <t>Exterior Painting / Concrete</t>
  </si>
  <si>
    <t>Colonial Gardens Condominium Association Inc
Amended Budget for January 1, 2025 to December 31, 2025
Budget 2025</t>
  </si>
  <si>
    <t>Approved Budget 2025</t>
  </si>
  <si>
    <t>Reserve Income</t>
  </si>
  <si>
    <t>Reserves for 2025 - 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</si>
</sst>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49" fontId="3" fillId="2" borderId="0" xfId="0" applyNumberFormat="1" applyFont="1" applyFill="1" applyAlignment="1">
      <alignment wrapText="1"/>
    </xf>
    <xf numFmtId="49" fontId="5" fillId="2" borderId="0" xfId="0" applyNumberFormat="1" applyFont="1" applyFill="1" applyAlignment="1">
      <alignment wrapText="1"/>
    </xf>
    <xf numFmtId="49" fontId="3" fillId="2" borderId="0" xfId="0" applyNumberFormat="1" applyFont="1" applyFill="1" applyAlignment="1">
      <alignment horizontal="right" wrapText="1"/>
    </xf>
    <xf numFmtId="49" fontId="3" fillId="2" borderId="1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0" applyNumberFormat="1" applyBorder="1" applyAlignment="1">
      <alignment horizontal="center"/>
    </xf>
    <xf numFmtId="44" fontId="2" fillId="0" borderId="0" xfId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wrapText="1"/>
    </xf>
    <xf numFmtId="49" fontId="3" fillId="4" borderId="0" xfId="0" applyNumberFormat="1" applyFont="1" applyFill="1" applyAlignment="1">
      <alignment horizontal="right" wrapText="1"/>
    </xf>
    <xf numFmtId="164" fontId="8" fillId="0" borderId="0" xfId="1" applyNumberFormat="1" applyFont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wrapText="1"/>
    </xf>
    <xf numFmtId="164" fontId="8" fillId="2" borderId="3" xfId="0" applyNumberFormat="1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center" wrapText="1"/>
    </xf>
    <xf numFmtId="164" fontId="7" fillId="3" borderId="0" xfId="1" applyNumberFormat="1" applyFont="1" applyFill="1" applyAlignment="1">
      <alignment horizontal="center"/>
    </xf>
    <xf numFmtId="164" fontId="8" fillId="2" borderId="10" xfId="0" applyNumberFormat="1" applyFont="1" applyFill="1" applyBorder="1" applyAlignment="1">
      <alignment horizontal="center" wrapText="1"/>
    </xf>
    <xf numFmtId="164" fontId="8" fillId="0" borderId="10" xfId="1" applyNumberFormat="1" applyFont="1" applyBorder="1" applyAlignment="1">
      <alignment horizontal="center"/>
    </xf>
    <xf numFmtId="164" fontId="8" fillId="4" borderId="3" xfId="0" applyNumberFormat="1" applyFont="1" applyFill="1" applyBorder="1" applyAlignment="1">
      <alignment horizontal="center" wrapText="1"/>
    </xf>
    <xf numFmtId="164" fontId="8" fillId="4" borderId="3" xfId="1" applyNumberFormat="1" applyFont="1" applyFill="1" applyBorder="1" applyAlignment="1">
      <alignment horizontal="center"/>
    </xf>
    <xf numFmtId="164" fontId="8" fillId="0" borderId="0" xfId="1" applyNumberFormat="1" applyFont="1" applyFill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7" fillId="3" borderId="3" xfId="0" applyNumberFormat="1" applyFont="1" applyFill="1" applyBorder="1" applyAlignment="1">
      <alignment horizontal="center" wrapText="1"/>
    </xf>
    <xf numFmtId="164" fontId="7" fillId="3" borderId="3" xfId="1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13" xfId="0" applyFont="1" applyBorder="1"/>
    <xf numFmtId="0" fontId="0" fillId="0" borderId="14" xfId="0" applyBorder="1"/>
    <xf numFmtId="44" fontId="0" fillId="0" borderId="15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44" fontId="0" fillId="0" borderId="18" xfId="0" applyNumberForma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2319-FFC1-42EE-8A0D-400B9E0774B5}">
  <dimension ref="A2:E52"/>
  <sheetViews>
    <sheetView tabSelected="1" zoomScaleNormal="100" workbookViewId="0">
      <selection activeCell="H10" sqref="H10"/>
    </sheetView>
  </sheetViews>
  <sheetFormatPr defaultRowHeight="14.4" x14ac:dyDescent="0.3"/>
  <cols>
    <col min="1" max="1" width="30.77734375" bestFit="1" customWidth="1"/>
    <col min="2" max="2" width="9.5546875" hidden="1" customWidth="1"/>
    <col min="3" max="3" width="18.77734375" style="6" bestFit="1" customWidth="1"/>
    <col min="4" max="4" width="18.21875" style="6" bestFit="1" customWidth="1"/>
    <col min="5" max="5" width="18.77734375" style="6" bestFit="1" customWidth="1"/>
  </cols>
  <sheetData>
    <row r="2" spans="1:5" x14ac:dyDescent="0.3">
      <c r="A2" s="44" t="s">
        <v>101</v>
      </c>
      <c r="B2" s="45"/>
      <c r="C2" s="45"/>
      <c r="D2" s="45"/>
      <c r="E2" s="45"/>
    </row>
    <row r="3" spans="1:5" x14ac:dyDescent="0.3">
      <c r="A3" s="45"/>
      <c r="B3" s="45"/>
      <c r="C3" s="45"/>
      <c r="D3" s="45"/>
      <c r="E3" s="45"/>
    </row>
    <row r="4" spans="1:5" ht="26.1" customHeight="1" x14ac:dyDescent="0.3">
      <c r="A4" s="45"/>
      <c r="B4" s="45"/>
      <c r="C4" s="45"/>
      <c r="D4" s="45"/>
      <c r="E4" s="45"/>
    </row>
    <row r="5" spans="1:5" ht="28.2" thickBot="1" x14ac:dyDescent="0.35">
      <c r="A5" s="1"/>
      <c r="B5" s="5" t="s">
        <v>77</v>
      </c>
      <c r="C5" s="23" t="s">
        <v>95</v>
      </c>
      <c r="D5" s="7" t="s">
        <v>96</v>
      </c>
      <c r="E5" s="7" t="s">
        <v>102</v>
      </c>
    </row>
    <row r="6" spans="1:5" ht="16.2" thickTop="1" x14ac:dyDescent="0.3">
      <c r="A6" s="1" t="s">
        <v>0</v>
      </c>
      <c r="B6" s="3" t="s">
        <v>40</v>
      </c>
      <c r="C6" s="24">
        <v>137630</v>
      </c>
      <c r="D6" s="20">
        <f>B6/10*12</f>
        <v>114705.72000000002</v>
      </c>
      <c r="E6" s="20">
        <f>E48-(E7+E8+E10)</f>
        <v>177396.51864198534</v>
      </c>
    </row>
    <row r="7" spans="1:5" ht="15.6" x14ac:dyDescent="0.3">
      <c r="A7" s="1" t="s">
        <v>1</v>
      </c>
      <c r="B7" s="3" t="s">
        <v>41</v>
      </c>
      <c r="C7" s="24" t="s">
        <v>50</v>
      </c>
      <c r="D7" s="20">
        <f>B7/10*12</f>
        <v>609.93599999999992</v>
      </c>
      <c r="E7" s="20">
        <v>500</v>
      </c>
    </row>
    <row r="8" spans="1:5" ht="15.6" x14ac:dyDescent="0.3">
      <c r="A8" s="1" t="s">
        <v>2</v>
      </c>
      <c r="B8" s="3" t="s">
        <v>42</v>
      </c>
      <c r="C8" s="24" t="s">
        <v>78</v>
      </c>
      <c r="D8" s="20">
        <f>B8/10*12</f>
        <v>1980</v>
      </c>
      <c r="E8" s="20">
        <v>2000</v>
      </c>
    </row>
    <row r="9" spans="1:5" ht="15.6" x14ac:dyDescent="0.3">
      <c r="A9" s="1" t="s">
        <v>103</v>
      </c>
      <c r="B9" s="3"/>
      <c r="C9" s="24">
        <v>0</v>
      </c>
      <c r="D9" s="20">
        <v>0</v>
      </c>
      <c r="E9" s="20">
        <f>Reserves!G9</f>
        <v>12850.759320992674</v>
      </c>
    </row>
    <row r="10" spans="1:5" ht="15.6" x14ac:dyDescent="0.3">
      <c r="A10" s="1" t="s">
        <v>3</v>
      </c>
      <c r="B10" s="3" t="s">
        <v>43</v>
      </c>
      <c r="C10" s="24" t="s">
        <v>50</v>
      </c>
      <c r="D10" s="20">
        <v>24</v>
      </c>
      <c r="E10" s="20">
        <v>25</v>
      </c>
    </row>
    <row r="11" spans="1:5" ht="16.2" thickBot="1" x14ac:dyDescent="0.35">
      <c r="A11" s="1" t="s">
        <v>4</v>
      </c>
      <c r="B11" s="3" t="s">
        <v>44</v>
      </c>
      <c r="C11" s="28" t="s">
        <v>50</v>
      </c>
      <c r="D11" s="29">
        <v>128</v>
      </c>
      <c r="E11" s="29">
        <v>0</v>
      </c>
    </row>
    <row r="12" spans="1:5" ht="15.6" x14ac:dyDescent="0.3">
      <c r="A12" s="2" t="s">
        <v>5</v>
      </c>
      <c r="B12" s="4" t="s">
        <v>46</v>
      </c>
      <c r="C12" s="26">
        <f>SUM(C6:C11)</f>
        <v>137630</v>
      </c>
      <c r="D12" s="27">
        <f>SUM(D6:D11)</f>
        <v>117447.65600000002</v>
      </c>
      <c r="E12" s="27">
        <f>SUM(E6:E11)</f>
        <v>192772.27796297803</v>
      </c>
    </row>
    <row r="13" spans="1:5" ht="15.6" x14ac:dyDescent="0.3">
      <c r="A13" s="1" t="s">
        <v>6</v>
      </c>
      <c r="B13" s="3" t="s">
        <v>47</v>
      </c>
      <c r="C13" s="24">
        <v>12</v>
      </c>
      <c r="D13" s="20">
        <v>96</v>
      </c>
      <c r="E13" s="20">
        <v>40</v>
      </c>
    </row>
    <row r="14" spans="1:5" ht="15.6" x14ac:dyDescent="0.3">
      <c r="A14" s="1" t="s">
        <v>7</v>
      </c>
      <c r="B14" s="3" t="s">
        <v>48</v>
      </c>
      <c r="C14" s="24">
        <v>330</v>
      </c>
      <c r="D14" s="20">
        <v>300</v>
      </c>
      <c r="E14" s="20">
        <v>330</v>
      </c>
    </row>
    <row r="15" spans="1:5" ht="15.6" x14ac:dyDescent="0.3">
      <c r="A15" s="1" t="s">
        <v>8</v>
      </c>
      <c r="B15" s="3" t="s">
        <v>49</v>
      </c>
      <c r="C15" s="24">
        <v>100</v>
      </c>
      <c r="D15" s="20">
        <v>621</v>
      </c>
      <c r="E15" s="20">
        <v>600</v>
      </c>
    </row>
    <row r="16" spans="1:5" ht="15.6" x14ac:dyDescent="0.3">
      <c r="A16" s="1" t="s">
        <v>9</v>
      </c>
      <c r="B16" s="3" t="s">
        <v>50</v>
      </c>
      <c r="C16" s="24">
        <v>1000</v>
      </c>
      <c r="D16" s="20">
        <v>0</v>
      </c>
      <c r="E16" s="20">
        <v>1000</v>
      </c>
    </row>
    <row r="17" spans="1:5" ht="15.6" x14ac:dyDescent="0.3">
      <c r="A17" s="1" t="s">
        <v>10</v>
      </c>
      <c r="B17" s="3" t="s">
        <v>51</v>
      </c>
      <c r="C17" s="24">
        <v>4200</v>
      </c>
      <c r="D17" s="21">
        <v>4200</v>
      </c>
      <c r="E17" s="21">
        <v>4200</v>
      </c>
    </row>
    <row r="18" spans="1:5" ht="16.2" thickBot="1" x14ac:dyDescent="0.35">
      <c r="A18" s="18" t="s">
        <v>99</v>
      </c>
      <c r="B18" s="19"/>
      <c r="C18" s="30">
        <v>0</v>
      </c>
      <c r="D18" s="31">
        <v>0</v>
      </c>
      <c r="E18" s="31">
        <v>300</v>
      </c>
    </row>
    <row r="19" spans="1:5" ht="15.6" x14ac:dyDescent="0.3">
      <c r="A19" s="8" t="s">
        <v>11</v>
      </c>
      <c r="B19" s="3" t="s">
        <v>52</v>
      </c>
      <c r="C19" s="26">
        <v>5642</v>
      </c>
      <c r="D19" s="27">
        <f>SUM(D13:D18)</f>
        <v>5217</v>
      </c>
      <c r="E19" s="27">
        <f>SUM(E13:E18)</f>
        <v>6470</v>
      </c>
    </row>
    <row r="20" spans="1:5" ht="15.6" x14ac:dyDescent="0.3">
      <c r="A20" s="1" t="s">
        <v>12</v>
      </c>
      <c r="B20" s="3" t="s">
        <v>53</v>
      </c>
      <c r="C20" s="24">
        <v>6000</v>
      </c>
      <c r="D20" s="20">
        <v>10028</v>
      </c>
      <c r="E20" s="20">
        <v>10000</v>
      </c>
    </row>
    <row r="21" spans="1:5" ht="15.6" x14ac:dyDescent="0.3">
      <c r="A21" s="1" t="s">
        <v>13</v>
      </c>
      <c r="B21" s="3" t="s">
        <v>54</v>
      </c>
      <c r="C21" s="24">
        <v>3800</v>
      </c>
      <c r="D21" s="20">
        <v>3800</v>
      </c>
      <c r="E21" s="21">
        <v>3800</v>
      </c>
    </row>
    <row r="22" spans="1:5" ht="16.2" thickBot="1" x14ac:dyDescent="0.35">
      <c r="A22" s="1" t="s">
        <v>14</v>
      </c>
      <c r="B22" s="3" t="s">
        <v>50</v>
      </c>
      <c r="C22" s="25">
        <v>1000</v>
      </c>
      <c r="D22" s="22">
        <v>0</v>
      </c>
      <c r="E22" s="22">
        <v>1000</v>
      </c>
    </row>
    <row r="23" spans="1:5" ht="15.6" x14ac:dyDescent="0.3">
      <c r="A23" s="8" t="s">
        <v>15</v>
      </c>
      <c r="B23" s="3" t="s">
        <v>55</v>
      </c>
      <c r="C23" s="26">
        <f>SUM(C20:C22)</f>
        <v>10800</v>
      </c>
      <c r="D23" s="27">
        <f>SUM(D20:D22)</f>
        <v>13828</v>
      </c>
      <c r="E23" s="27">
        <f>SUM(E20:E22)</f>
        <v>14800</v>
      </c>
    </row>
    <row r="24" spans="1:5" ht="15.6" x14ac:dyDescent="0.3">
      <c r="A24" s="1" t="s">
        <v>16</v>
      </c>
      <c r="B24" s="3" t="s">
        <v>56</v>
      </c>
      <c r="C24" s="24">
        <v>39000</v>
      </c>
      <c r="D24" s="20">
        <v>58400</v>
      </c>
      <c r="E24" s="32">
        <v>62000</v>
      </c>
    </row>
    <row r="25" spans="1:5" ht="16.2" thickBot="1" x14ac:dyDescent="0.35">
      <c r="A25" s="1" t="s">
        <v>17</v>
      </c>
      <c r="B25" s="3" t="s">
        <v>57</v>
      </c>
      <c r="C25" s="25">
        <v>5000</v>
      </c>
      <c r="D25" s="22">
        <v>5200</v>
      </c>
      <c r="E25" s="22">
        <v>5200</v>
      </c>
    </row>
    <row r="26" spans="1:5" ht="15.6" x14ac:dyDescent="0.3">
      <c r="A26" s="8" t="s">
        <v>18</v>
      </c>
      <c r="B26" s="3" t="s">
        <v>58</v>
      </c>
      <c r="C26" s="26">
        <v>44000</v>
      </c>
      <c r="D26" s="27">
        <f>SUM(D24:D25)</f>
        <v>63600</v>
      </c>
      <c r="E26" s="27">
        <f>SUM(E24:E25)</f>
        <v>67200</v>
      </c>
    </row>
    <row r="27" spans="1:5" ht="15.6" x14ac:dyDescent="0.3">
      <c r="A27" s="1" t="s">
        <v>19</v>
      </c>
      <c r="B27" s="3" t="s">
        <v>59</v>
      </c>
      <c r="C27" s="24">
        <v>4000</v>
      </c>
      <c r="D27" s="20">
        <v>4000</v>
      </c>
      <c r="E27" s="20">
        <v>4000</v>
      </c>
    </row>
    <row r="28" spans="1:5" ht="16.2" thickBot="1" x14ac:dyDescent="0.35">
      <c r="A28" s="1" t="s">
        <v>20</v>
      </c>
      <c r="B28" s="3" t="s">
        <v>60</v>
      </c>
      <c r="C28" s="25">
        <v>300</v>
      </c>
      <c r="D28" s="22">
        <v>300</v>
      </c>
      <c r="E28" s="22">
        <v>300</v>
      </c>
    </row>
    <row r="29" spans="1:5" ht="15.6" x14ac:dyDescent="0.3">
      <c r="A29" s="8" t="s">
        <v>21</v>
      </c>
      <c r="B29" s="3" t="s">
        <v>61</v>
      </c>
      <c r="C29" s="26">
        <v>4300</v>
      </c>
      <c r="D29" s="27">
        <f>SUM(D27:D28)</f>
        <v>4300</v>
      </c>
      <c r="E29" s="27">
        <f>SUM(E27:E28)</f>
        <v>4300</v>
      </c>
    </row>
    <row r="30" spans="1:5" ht="16.2" thickBot="1" x14ac:dyDescent="0.35">
      <c r="A30" s="1" t="s">
        <v>81</v>
      </c>
      <c r="C30" s="33">
        <v>20000</v>
      </c>
      <c r="D30" s="22">
        <v>0</v>
      </c>
      <c r="E30" s="22">
        <v>0</v>
      </c>
    </row>
    <row r="31" spans="1:5" ht="15.6" x14ac:dyDescent="0.3">
      <c r="A31" s="8" t="s">
        <v>22</v>
      </c>
      <c r="B31" s="3" t="s">
        <v>45</v>
      </c>
      <c r="C31" s="26">
        <v>20000</v>
      </c>
      <c r="D31" s="27">
        <f>SUM(D30:D30)</f>
        <v>0</v>
      </c>
      <c r="E31" s="27">
        <f>SUM(E30)</f>
        <v>0</v>
      </c>
    </row>
    <row r="32" spans="1:5" ht="15.6" x14ac:dyDescent="0.3">
      <c r="A32" s="1" t="s">
        <v>23</v>
      </c>
      <c r="B32" s="3" t="s">
        <v>62</v>
      </c>
      <c r="C32" s="24">
        <v>4000</v>
      </c>
      <c r="D32" s="20">
        <v>7505</v>
      </c>
      <c r="E32" s="20">
        <v>7500</v>
      </c>
    </row>
    <row r="33" spans="1:5" ht="15.6" x14ac:dyDescent="0.3">
      <c r="A33" s="1" t="s">
        <v>24</v>
      </c>
      <c r="B33" s="3" t="s">
        <v>63</v>
      </c>
      <c r="C33" s="24">
        <v>5000</v>
      </c>
      <c r="D33" s="20">
        <v>24005</v>
      </c>
      <c r="E33" s="20">
        <v>5000</v>
      </c>
    </row>
    <row r="34" spans="1:5" ht="15.6" x14ac:dyDescent="0.3">
      <c r="A34" s="1" t="s">
        <v>25</v>
      </c>
      <c r="B34" s="3" t="s">
        <v>64</v>
      </c>
      <c r="C34" s="24">
        <v>2200</v>
      </c>
      <c r="D34" s="20">
        <v>1000</v>
      </c>
      <c r="E34" s="20">
        <v>1200</v>
      </c>
    </row>
    <row r="35" spans="1:5" ht="15.6" x14ac:dyDescent="0.3">
      <c r="A35" s="1" t="s">
        <v>26</v>
      </c>
      <c r="B35" s="3" t="s">
        <v>65</v>
      </c>
      <c r="C35" s="24">
        <v>38</v>
      </c>
      <c r="D35" s="20">
        <v>285</v>
      </c>
      <c r="E35" s="20">
        <v>280</v>
      </c>
    </row>
    <row r="36" spans="1:5" ht="15.6" x14ac:dyDescent="0.3">
      <c r="A36" s="1" t="s">
        <v>27</v>
      </c>
      <c r="B36" s="3" t="s">
        <v>66</v>
      </c>
      <c r="C36" s="24" t="s">
        <v>79</v>
      </c>
      <c r="D36" s="20">
        <v>3770</v>
      </c>
      <c r="E36" s="20">
        <v>3770</v>
      </c>
    </row>
    <row r="37" spans="1:5" ht="15.6" x14ac:dyDescent="0.3">
      <c r="A37" s="1" t="s">
        <v>28</v>
      </c>
      <c r="B37" s="3" t="s">
        <v>67</v>
      </c>
      <c r="C37" s="24">
        <v>2500</v>
      </c>
      <c r="D37" s="20">
        <v>650</v>
      </c>
      <c r="E37" s="20">
        <v>800</v>
      </c>
    </row>
    <row r="38" spans="1:5" ht="15.6" x14ac:dyDescent="0.3">
      <c r="A38" s="1" t="s">
        <v>29</v>
      </c>
      <c r="B38" s="3" t="s">
        <v>68</v>
      </c>
      <c r="C38" s="24">
        <v>1000</v>
      </c>
      <c r="D38" s="20">
        <v>3290</v>
      </c>
      <c r="E38" s="20">
        <v>1500</v>
      </c>
    </row>
    <row r="39" spans="1:5" ht="15.6" x14ac:dyDescent="0.3">
      <c r="A39" s="1" t="s">
        <v>30</v>
      </c>
      <c r="B39" s="3" t="s">
        <v>69</v>
      </c>
      <c r="C39" s="24">
        <v>1500</v>
      </c>
      <c r="D39" s="20">
        <v>1800</v>
      </c>
      <c r="E39" s="20">
        <v>1500</v>
      </c>
    </row>
    <row r="40" spans="1:5" ht="15.6" x14ac:dyDescent="0.3">
      <c r="A40" s="1" t="s">
        <v>31</v>
      </c>
      <c r="B40" s="3" t="s">
        <v>70</v>
      </c>
      <c r="C40" s="24">
        <v>5000</v>
      </c>
      <c r="D40" s="20">
        <v>8640</v>
      </c>
      <c r="E40" s="20">
        <v>5000</v>
      </c>
    </row>
    <row r="41" spans="1:5" ht="16.2" thickBot="1" x14ac:dyDescent="0.35">
      <c r="A41" s="1" t="s">
        <v>32</v>
      </c>
      <c r="B41" s="3" t="s">
        <v>50</v>
      </c>
      <c r="C41" s="25">
        <v>1000</v>
      </c>
      <c r="D41" s="22">
        <v>0</v>
      </c>
      <c r="E41" s="22">
        <v>1000</v>
      </c>
    </row>
    <row r="42" spans="1:5" ht="15.6" x14ac:dyDescent="0.3">
      <c r="A42" s="8" t="s">
        <v>33</v>
      </c>
      <c r="B42" s="3" t="s">
        <v>71</v>
      </c>
      <c r="C42" s="26">
        <v>22988</v>
      </c>
      <c r="D42" s="27">
        <f>SUM(D32:D41)</f>
        <v>50945</v>
      </c>
      <c r="E42" s="27">
        <f>SUM(E32:E41)</f>
        <v>27550</v>
      </c>
    </row>
    <row r="43" spans="1:5" ht="16.2" thickBot="1" x14ac:dyDescent="0.35">
      <c r="A43" s="1" t="s">
        <v>34</v>
      </c>
      <c r="B43" s="3" t="s">
        <v>72</v>
      </c>
      <c r="C43" s="25">
        <v>0</v>
      </c>
      <c r="D43" s="22">
        <v>0</v>
      </c>
      <c r="E43" s="22">
        <f>SUM(Reserves!G9)</f>
        <v>12850.759320992674</v>
      </c>
    </row>
    <row r="44" spans="1:5" ht="15.6" x14ac:dyDescent="0.3">
      <c r="A44" s="1" t="s">
        <v>35</v>
      </c>
      <c r="B44" s="3" t="s">
        <v>73</v>
      </c>
      <c r="C44" s="24">
        <v>8400</v>
      </c>
      <c r="D44" s="20">
        <v>8150</v>
      </c>
      <c r="E44" s="20">
        <v>8400</v>
      </c>
    </row>
    <row r="45" spans="1:5" ht="15.6" x14ac:dyDescent="0.3">
      <c r="A45" s="1" t="s">
        <v>36</v>
      </c>
      <c r="B45" s="3" t="s">
        <v>74</v>
      </c>
      <c r="C45" s="24">
        <v>21000</v>
      </c>
      <c r="D45" s="20">
        <v>21500</v>
      </c>
      <c r="E45" s="21">
        <v>23000</v>
      </c>
    </row>
    <row r="46" spans="1:5" ht="16.2" thickBot="1" x14ac:dyDescent="0.35">
      <c r="A46" s="1" t="s">
        <v>37</v>
      </c>
      <c r="B46" s="3" t="s">
        <v>50</v>
      </c>
      <c r="C46" s="25">
        <v>2500</v>
      </c>
      <c r="D46" s="22">
        <v>0</v>
      </c>
      <c r="E46" s="22">
        <v>2500</v>
      </c>
    </row>
    <row r="47" spans="1:5" ht="16.2" thickBot="1" x14ac:dyDescent="0.35">
      <c r="A47" s="8" t="s">
        <v>38</v>
      </c>
      <c r="B47" s="3" t="s">
        <v>75</v>
      </c>
      <c r="C47" s="34">
        <v>31900</v>
      </c>
      <c r="D47" s="35">
        <f>SUM(D43:D46)</f>
        <v>29650</v>
      </c>
      <c r="E47" s="35">
        <f>SUM(E43:E46)</f>
        <v>46750.759320992671</v>
      </c>
    </row>
    <row r="48" spans="1:5" ht="16.2" thickBot="1" x14ac:dyDescent="0.35">
      <c r="A48" s="2" t="s">
        <v>39</v>
      </c>
      <c r="B48" s="4" t="s">
        <v>76</v>
      </c>
      <c r="C48" s="26">
        <f>SUM(C47+C42+C31+C29+C26+C23+C19)</f>
        <v>139630</v>
      </c>
      <c r="D48" s="27">
        <f t="shared" ref="D48" si="0">B48/10*12</f>
        <v>135971.304</v>
      </c>
      <c r="E48" s="27">
        <f>E47+E43+E42+E31+E29+E19+E23+E26</f>
        <v>179921.51864198534</v>
      </c>
    </row>
    <row r="49" spans="1:5" x14ac:dyDescent="0.3">
      <c r="A49" s="46" t="s">
        <v>80</v>
      </c>
      <c r="B49" s="47"/>
      <c r="C49" s="47"/>
      <c r="D49" s="37" t="s">
        <v>85</v>
      </c>
      <c r="E49" s="12"/>
    </row>
    <row r="50" spans="1:5" x14ac:dyDescent="0.3">
      <c r="A50" s="38" t="s">
        <v>82</v>
      </c>
      <c r="B50" s="9"/>
      <c r="C50" s="10">
        <v>4.9209999999999997E-2</v>
      </c>
      <c r="D50" s="39">
        <f>SUM(E6*C50)/12</f>
        <v>727.4735568643415</v>
      </c>
    </row>
    <row r="51" spans="1:5" x14ac:dyDescent="0.3">
      <c r="A51" s="38" t="s">
        <v>83</v>
      </c>
      <c r="B51" s="9"/>
      <c r="C51" s="10">
        <v>4.9180000000000001E-2</v>
      </c>
      <c r="D51" s="39">
        <f>SUM(E6*C51)/12</f>
        <v>727.03006556773664</v>
      </c>
    </row>
    <row r="52" spans="1:5" ht="15" thickBot="1" x14ac:dyDescent="0.35">
      <c r="A52" s="40" t="s">
        <v>84</v>
      </c>
      <c r="B52" s="41"/>
      <c r="C52" s="42">
        <v>4.2599999999999999E-2</v>
      </c>
      <c r="D52" s="43">
        <f>SUM(E6*C52)/12</f>
        <v>629.75764117904794</v>
      </c>
    </row>
  </sheetData>
  <mergeCells count="2">
    <mergeCell ref="A2:E4"/>
    <mergeCell ref="A49:C49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3A07-B8E3-405C-95F8-A73A1CA26F60}">
  <dimension ref="A1:G13"/>
  <sheetViews>
    <sheetView zoomScaleNormal="100" workbookViewId="0">
      <selection activeCell="A2" sqref="A2:A3"/>
    </sheetView>
  </sheetViews>
  <sheetFormatPr defaultRowHeight="14.4" x14ac:dyDescent="0.3"/>
  <cols>
    <col min="1" max="1" width="10.77734375" customWidth="1"/>
    <col min="2" max="2" width="30.21875" customWidth="1"/>
    <col min="3" max="3" width="29.21875" bestFit="1" customWidth="1"/>
    <col min="4" max="4" width="14.21875" customWidth="1"/>
    <col min="5" max="5" width="12.77734375" customWidth="1"/>
    <col min="6" max="6" width="16.77734375" customWidth="1"/>
    <col min="7" max="7" width="15.77734375" customWidth="1"/>
  </cols>
  <sheetData>
    <row r="1" spans="1:7" x14ac:dyDescent="0.3">
      <c r="A1" s="49" t="s">
        <v>104</v>
      </c>
      <c r="B1" s="50"/>
      <c r="C1" s="50"/>
      <c r="D1" s="50"/>
      <c r="E1" s="50"/>
      <c r="F1" s="50"/>
      <c r="G1" s="51"/>
    </row>
    <row r="2" spans="1:7" x14ac:dyDescent="0.3">
      <c r="A2" s="54"/>
      <c r="B2" s="48" t="s">
        <v>90</v>
      </c>
      <c r="C2" s="48" t="s">
        <v>97</v>
      </c>
      <c r="D2" s="54" t="s">
        <v>94</v>
      </c>
      <c r="E2" s="48" t="s">
        <v>91</v>
      </c>
      <c r="F2" s="48" t="s">
        <v>92</v>
      </c>
      <c r="G2" s="48" t="s">
        <v>98</v>
      </c>
    </row>
    <row r="3" spans="1:7" x14ac:dyDescent="0.3">
      <c r="A3" s="55"/>
      <c r="B3" s="48"/>
      <c r="C3" s="48"/>
      <c r="D3" s="55"/>
      <c r="E3" s="48"/>
      <c r="F3" s="48"/>
      <c r="G3" s="48"/>
    </row>
    <row r="4" spans="1:7" x14ac:dyDescent="0.3">
      <c r="A4" s="13" t="s">
        <v>86</v>
      </c>
      <c r="B4" s="14">
        <v>30000</v>
      </c>
      <c r="C4" s="14">
        <f>C9*D4</f>
        <v>12483.046860178334</v>
      </c>
      <c r="D4" s="13">
        <v>0.17987099222158984</v>
      </c>
      <c r="E4" s="13">
        <v>25</v>
      </c>
      <c r="F4" s="13">
        <v>7</v>
      </c>
      <c r="G4" s="14">
        <f>SUM(B4-C4)/7</f>
        <v>2502.4218771173805</v>
      </c>
    </row>
    <row r="5" spans="1:7" ht="28.8" x14ac:dyDescent="0.3">
      <c r="A5" s="13" t="s">
        <v>87</v>
      </c>
      <c r="B5" s="14">
        <v>20000</v>
      </c>
      <c r="C5" s="14">
        <f>C9*D5</f>
        <v>625.40314930753175</v>
      </c>
      <c r="D5" s="13">
        <v>9.0115727565926763E-3</v>
      </c>
      <c r="E5" s="13">
        <v>50</v>
      </c>
      <c r="F5" s="13">
        <v>6</v>
      </c>
      <c r="G5" s="14">
        <f>SUM(B5-C5)/6</f>
        <v>3229.0994751154117</v>
      </c>
    </row>
    <row r="6" spans="1:7" ht="43.2" x14ac:dyDescent="0.3">
      <c r="A6" s="13" t="s">
        <v>100</v>
      </c>
      <c r="B6" s="14">
        <v>12725</v>
      </c>
      <c r="C6" s="14">
        <f>C9*D6</f>
        <v>13363.877822045153</v>
      </c>
      <c r="D6" s="13">
        <v>0.19256308100929614</v>
      </c>
      <c r="E6" s="13">
        <v>7</v>
      </c>
      <c r="F6" s="13">
        <v>1</v>
      </c>
      <c r="G6" s="14">
        <f>SUM(B6-C6)/1</f>
        <v>-638.87782204515315</v>
      </c>
    </row>
    <row r="7" spans="1:7" x14ac:dyDescent="0.3">
      <c r="A7" s="13" t="s">
        <v>88</v>
      </c>
      <c r="B7" s="14">
        <v>30000</v>
      </c>
      <c r="C7" s="14">
        <f>C9*D7</f>
        <v>4764.9136786188574</v>
      </c>
      <c r="D7" s="13">
        <v>6.8658698539176624E-2</v>
      </c>
      <c r="E7" s="13">
        <v>35</v>
      </c>
      <c r="F7" s="13">
        <v>7</v>
      </c>
      <c r="G7" s="14">
        <f>SUM(B7-C7)/7</f>
        <v>3605.0123316258773</v>
      </c>
    </row>
    <row r="8" spans="1:7" x14ac:dyDescent="0.3">
      <c r="A8" s="13" t="s">
        <v>89</v>
      </c>
      <c r="B8" s="14">
        <v>88000</v>
      </c>
      <c r="C8" s="14">
        <f>C9*D8</f>
        <v>38162.758489850123</v>
      </c>
      <c r="D8" s="13">
        <v>0.54989565547334474</v>
      </c>
      <c r="E8" s="13">
        <v>30</v>
      </c>
      <c r="F8" s="13">
        <v>12</v>
      </c>
      <c r="G8" s="14">
        <f>SUM(B8-C8)/12</f>
        <v>4153.1034591791567</v>
      </c>
    </row>
    <row r="9" spans="1:7" x14ac:dyDescent="0.3">
      <c r="C9" s="36">
        <v>69400</v>
      </c>
      <c r="D9" s="10">
        <f>SUM(D4:D8)</f>
        <v>1</v>
      </c>
      <c r="G9" s="16">
        <f>SUM(G4:G8)</f>
        <v>12850.759320992674</v>
      </c>
    </row>
    <row r="10" spans="1:7" ht="43.2" x14ac:dyDescent="0.3">
      <c r="A10" s="56" t="s">
        <v>80</v>
      </c>
      <c r="B10" s="57"/>
      <c r="C10" s="57"/>
      <c r="D10" s="58"/>
      <c r="E10" s="17" t="s">
        <v>85</v>
      </c>
      <c r="F10" s="17" t="s">
        <v>98</v>
      </c>
      <c r="G10" s="17" t="s">
        <v>93</v>
      </c>
    </row>
    <row r="11" spans="1:7" ht="29.55" customHeight="1" x14ac:dyDescent="0.3">
      <c r="A11" s="9" t="s">
        <v>82</v>
      </c>
      <c r="B11" s="9"/>
      <c r="C11" s="52">
        <v>4.9209999999999997E-2</v>
      </c>
      <c r="D11" s="53"/>
      <c r="E11" s="11">
        <f>SUM('Estimated Budget 2025'!D50)</f>
        <v>727.4735568643415</v>
      </c>
      <c r="F11" s="15">
        <f>SUM(G9*C11/12)</f>
        <v>52.698822182170794</v>
      </c>
      <c r="G11" s="11">
        <f>E11+F11</f>
        <v>780.17237904651233</v>
      </c>
    </row>
    <row r="12" spans="1:7" ht="29.55" customHeight="1" x14ac:dyDescent="0.3">
      <c r="A12" s="9" t="s">
        <v>83</v>
      </c>
      <c r="B12" s="9"/>
      <c r="C12" s="52">
        <v>4.9180000000000001E-2</v>
      </c>
      <c r="D12" s="53"/>
      <c r="E12" s="11">
        <f>SUM('Estimated Budget 2025'!D51)</f>
        <v>727.03006556773664</v>
      </c>
      <c r="F12" s="15">
        <f>G9*C12/12</f>
        <v>52.666695283868314</v>
      </c>
      <c r="G12" s="11">
        <f>E12+F12</f>
        <v>779.69676085160495</v>
      </c>
    </row>
    <row r="13" spans="1:7" ht="29.55" customHeight="1" x14ac:dyDescent="0.3">
      <c r="A13" s="9" t="s">
        <v>84</v>
      </c>
      <c r="B13" s="9"/>
      <c r="C13" s="52">
        <v>4.2599999999999999E-2</v>
      </c>
      <c r="D13" s="53"/>
      <c r="E13" s="11">
        <f>SUM('Estimated Budget 2025'!D52)</f>
        <v>629.75764117904794</v>
      </c>
      <c r="F13" s="15">
        <f>G9*C13/12</f>
        <v>45.620195589523995</v>
      </c>
      <c r="G13" s="11">
        <f>E13+F13</f>
        <v>675.37783676857191</v>
      </c>
    </row>
  </sheetData>
  <mergeCells count="12">
    <mergeCell ref="E2:E3"/>
    <mergeCell ref="F2:F3"/>
    <mergeCell ref="G2:G3"/>
    <mergeCell ref="A1:G1"/>
    <mergeCell ref="C13:D13"/>
    <mergeCell ref="D2:D3"/>
    <mergeCell ref="A2:A3"/>
    <mergeCell ref="A10:D10"/>
    <mergeCell ref="C11:D11"/>
    <mergeCell ref="C12:D12"/>
    <mergeCell ref="B2:B3"/>
    <mergeCell ref="C2:C3"/>
  </mergeCells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 Budget 2025</vt:lpstr>
      <vt:lpstr>Reserves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 blum</dc:creator>
  <cp:lastModifiedBy>jamie blum</cp:lastModifiedBy>
  <cp:lastPrinted>2024-10-24T21:27:47Z</cp:lastPrinted>
  <dcterms:created xsi:type="dcterms:W3CDTF">2023-11-16T17:49:20Z</dcterms:created>
  <dcterms:modified xsi:type="dcterms:W3CDTF">2025-03-03T02:16:30Z</dcterms:modified>
</cp:coreProperties>
</file>