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2BB98701-39BA-4E64-8352-435A97A62840}" xr6:coauthVersionLast="47" xr6:coauthVersionMax="47" xr10:uidLastSave="{00000000-0000-0000-0000-000000000000}"/>
  <bookViews>
    <workbookView xWindow="-108" yWindow="-108" windowWidth="23256" windowHeight="13896" xr2:uid="{DBDF8DD7-7FF7-4E80-B0CB-EC2DC5FC4B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L38" i="1"/>
  <c r="P47" i="1"/>
  <c r="Q47" i="1" s="1"/>
  <c r="P46" i="1"/>
  <c r="Q46" i="1" s="1"/>
  <c r="P45" i="1"/>
  <c r="F64" i="1"/>
  <c r="G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2" i="1"/>
  <c r="H31" i="1"/>
  <c r="H30" i="1"/>
  <c r="H29" i="1"/>
  <c r="H28" i="1"/>
  <c r="H25" i="1"/>
  <c r="H24" i="1"/>
  <c r="H23" i="1"/>
  <c r="H22" i="1"/>
  <c r="H21" i="1"/>
  <c r="H13" i="1"/>
  <c r="H12" i="1"/>
  <c r="H11" i="1"/>
  <c r="H10" i="1"/>
  <c r="I63" i="1"/>
  <c r="I50" i="1"/>
  <c r="I47" i="1"/>
  <c r="I43" i="1"/>
  <c r="I38" i="1"/>
  <c r="F63" i="1"/>
  <c r="F50" i="1"/>
  <c r="F47" i="1"/>
  <c r="F43" i="1"/>
  <c r="F38" i="1"/>
  <c r="F33" i="1"/>
  <c r="F15" i="1"/>
  <c r="G63" i="1"/>
  <c r="G50" i="1"/>
  <c r="G47" i="1"/>
  <c r="G43" i="1"/>
  <c r="G38" i="1"/>
  <c r="G33" i="1"/>
  <c r="G15" i="1"/>
  <c r="P48" i="1" l="1"/>
  <c r="Q45" i="1"/>
  <c r="Q48" i="1" s="1"/>
  <c r="H26" i="1"/>
  <c r="H27" i="1"/>
  <c r="H20" i="1"/>
  <c r="I64" i="1"/>
  <c r="I9" i="1" s="1"/>
  <c r="N15" i="1" s="1"/>
  <c r="M15" i="1" s="1"/>
  <c r="H64" i="1"/>
  <c r="H19" i="1"/>
  <c r="I33" i="1"/>
  <c r="H33" i="1"/>
  <c r="N32" i="1" l="1"/>
  <c r="M32" i="1" s="1"/>
  <c r="N16" i="1"/>
  <c r="M16" i="1" s="1"/>
  <c r="N18" i="1"/>
  <c r="M18" i="1" s="1"/>
  <c r="N21" i="1"/>
  <c r="M21" i="1" s="1"/>
  <c r="H9" i="1"/>
  <c r="N9" i="1"/>
  <c r="I15" i="1"/>
  <c r="H15" i="1" s="1"/>
  <c r="N19" i="1"/>
  <c r="M19" i="1" s="1"/>
  <c r="N31" i="1"/>
  <c r="M31" i="1" s="1"/>
  <c r="N29" i="1"/>
  <c r="M29" i="1" s="1"/>
  <c r="N30" i="1"/>
  <c r="M30" i="1" s="1"/>
  <c r="N14" i="1"/>
  <c r="M14" i="1" s="1"/>
  <c r="N17" i="1"/>
  <c r="M17" i="1" s="1"/>
  <c r="N10" i="1"/>
  <c r="M10" i="1" s="1"/>
  <c r="N20" i="1"/>
  <c r="M20" i="1" s="1"/>
  <c r="N35" i="1"/>
  <c r="M35" i="1" s="1"/>
  <c r="N25" i="1"/>
  <c r="M25" i="1" s="1"/>
  <c r="N24" i="1"/>
  <c r="M24" i="1" s="1"/>
  <c r="N27" i="1"/>
  <c r="M27" i="1" s="1"/>
  <c r="N11" i="1"/>
  <c r="M11" i="1" s="1"/>
  <c r="N37" i="1"/>
  <c r="M37" i="1" s="1"/>
  <c r="N12" i="1"/>
  <c r="M12" i="1" s="1"/>
  <c r="N36" i="1"/>
  <c r="M36" i="1" s="1"/>
  <c r="N34" i="1"/>
  <c r="M34" i="1" s="1"/>
  <c r="N28" i="1"/>
  <c r="M28" i="1" s="1"/>
  <c r="N26" i="1"/>
  <c r="M26" i="1" s="1"/>
  <c r="N33" i="1"/>
  <c r="M33" i="1" s="1"/>
  <c r="N13" i="1"/>
  <c r="M13" i="1" s="1"/>
  <c r="M9" i="1" l="1"/>
  <c r="M38" i="1" s="1"/>
  <c r="N38" i="1"/>
</calcChain>
</file>

<file path=xl/sharedStrings.xml><?xml version="1.0" encoding="utf-8"?>
<sst xmlns="http://schemas.openxmlformats.org/spreadsheetml/2006/main" count="88" uniqueCount="87">
  <si>
    <t>Description</t>
  </si>
  <si>
    <t>Monthly</t>
  </si>
  <si>
    <t>Yearly</t>
  </si>
  <si>
    <t>OPERATING INCOME</t>
  </si>
  <si>
    <t>ASSESSMENT INCOME</t>
  </si>
  <si>
    <t>Total ASSESSMENT INCOME</t>
  </si>
  <si>
    <t>OPERATING EXPENSES</t>
  </si>
  <si>
    <t>ADMINISTRATIVE EXPENSES</t>
  </si>
  <si>
    <t>Total ADMINISTRATIVE EXPENSES</t>
  </si>
  <si>
    <t>UTILITIES</t>
  </si>
  <si>
    <t>Total UTILITIES</t>
  </si>
  <si>
    <t>LANDSCAPE</t>
  </si>
  <si>
    <t>Total LANDSCAPE</t>
  </si>
  <si>
    <t>POOL &amp; AMENITIES</t>
  </si>
  <si>
    <t>Total POOL &amp; AMENITIES</t>
  </si>
  <si>
    <t>SAFETY &amp; SECURITY</t>
  </si>
  <si>
    <t>Total SAFETY &amp; SECURITY</t>
  </si>
  <si>
    <t>REPAIRS &amp; MAINTENANCE</t>
  </si>
  <si>
    <t>Total REPAIRS &amp; MAINTENANCE</t>
  </si>
  <si>
    <t>Maintenance Fees</t>
  </si>
  <si>
    <t>Late Fees</t>
  </si>
  <si>
    <t>Screening / Application</t>
  </si>
  <si>
    <t>Key</t>
  </si>
  <si>
    <t>Interest Income</t>
  </si>
  <si>
    <t>Special Assessment</t>
  </si>
  <si>
    <t>Office Supplies</t>
  </si>
  <si>
    <t>Bank Services</t>
  </si>
  <si>
    <t>Taxes</t>
  </si>
  <si>
    <t>Condo Fees DBPR</t>
  </si>
  <si>
    <t>Audit Annual Report</t>
  </si>
  <si>
    <t>Legal Fees</t>
  </si>
  <si>
    <t>Business Licenses and Permits</t>
  </si>
  <si>
    <t>Insurance Expense</t>
  </si>
  <si>
    <t>Property Management Fees</t>
  </si>
  <si>
    <t>Department of State (Sunbiz)</t>
  </si>
  <si>
    <t>Fees &amp; Taxes</t>
  </si>
  <si>
    <t>Bad Debt</t>
  </si>
  <si>
    <t>Loan Expense</t>
  </si>
  <si>
    <t>Electricity</t>
  </si>
  <si>
    <t>Water</t>
  </si>
  <si>
    <t>Trash</t>
  </si>
  <si>
    <t>Landscape &amp; Lawn Maintenance</t>
  </si>
  <si>
    <t>Tree Trimming</t>
  </si>
  <si>
    <t>Pool Contract</t>
  </si>
  <si>
    <t>Pool Repairs &amp; Maintenance</t>
  </si>
  <si>
    <t>Fire &amp; Alarms Inspections</t>
  </si>
  <si>
    <t>Janitorial</t>
  </si>
  <si>
    <t>Janitorial supplies</t>
  </si>
  <si>
    <t>Roof Repairs &amp; Maintenance</t>
  </si>
  <si>
    <t>Pest Control</t>
  </si>
  <si>
    <t>Pest Control - extras</t>
  </si>
  <si>
    <t>Electrical Repairs</t>
  </si>
  <si>
    <t>Plumbing Repairs</t>
  </si>
  <si>
    <t>General Repair &amp; Supply</t>
  </si>
  <si>
    <t>General Supplies</t>
  </si>
  <si>
    <t>Contingency</t>
  </si>
  <si>
    <t>40-Year Inspection</t>
  </si>
  <si>
    <t>2024 actual</t>
  </si>
  <si>
    <t>2024 budget</t>
  </si>
  <si>
    <t>2025 proposed</t>
  </si>
  <si>
    <t>Unit</t>
  </si>
  <si>
    <t>% of Share</t>
  </si>
  <si>
    <t>2024 Monhtly</t>
  </si>
  <si>
    <t>2024 Yearly</t>
  </si>
  <si>
    <t xml:space="preserve">Phase I </t>
  </si>
  <si>
    <t>238-B</t>
  </si>
  <si>
    <t>238-A</t>
  </si>
  <si>
    <t>240-A</t>
  </si>
  <si>
    <t>Phase II</t>
  </si>
  <si>
    <t>237-B</t>
  </si>
  <si>
    <t>237-A</t>
  </si>
  <si>
    <t>239-B</t>
  </si>
  <si>
    <t>239-A</t>
  </si>
  <si>
    <t>241-B</t>
  </si>
  <si>
    <t>241-A</t>
  </si>
  <si>
    <t>TOTAL</t>
  </si>
  <si>
    <t>Reserve Schedule</t>
  </si>
  <si>
    <t>Need to fund in 2024</t>
  </si>
  <si>
    <t>Life Expectancy</t>
  </si>
  <si>
    <t>Remaingin Life</t>
  </si>
  <si>
    <t>Replacement Cost</t>
  </si>
  <si>
    <t>Fund as of 12/31/2023</t>
  </si>
  <si>
    <t>Full</t>
  </si>
  <si>
    <t>Item</t>
  </si>
  <si>
    <t>Roof</t>
  </si>
  <si>
    <t>Painting</t>
  </si>
  <si>
    <t>Paving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</si>
</sst>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Open Sans"/>
      <family val="2"/>
    </font>
    <font>
      <b/>
      <sz val="8"/>
      <name val="Open Sans"/>
      <family val="2"/>
    </font>
    <font>
      <sz val="10"/>
      <name val="Open Sans"/>
      <family val="2"/>
    </font>
    <font>
      <sz val="10"/>
      <color theme="1"/>
      <name val="Aptos Narrow"/>
      <family val="2"/>
      <scheme val="minor"/>
    </font>
    <font>
      <b/>
      <sz val="10"/>
      <name val="Open Sans"/>
      <family val="2"/>
    </font>
    <font>
      <b/>
      <sz val="9"/>
      <name val="Open Sans"/>
      <family val="2"/>
    </font>
    <font>
      <sz val="11"/>
      <name val="Open Sans"/>
      <family val="2"/>
    </font>
    <font>
      <sz val="9"/>
      <name val="Open Sans"/>
      <family val="2"/>
    </font>
    <font>
      <sz val="8"/>
      <color indexed="8"/>
      <name val="Open Sans"/>
      <family val="2"/>
    </font>
    <font>
      <b/>
      <sz val="7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 wrapText="1" readingOrder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164" fontId="2" fillId="0" borderId="3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readingOrder="1"/>
    </xf>
    <xf numFmtId="44" fontId="0" fillId="0" borderId="0" xfId="1" applyFont="1" applyBorder="1"/>
    <xf numFmtId="44" fontId="0" fillId="0" borderId="0" xfId="1" applyFont="1"/>
    <xf numFmtId="44" fontId="0" fillId="0" borderId="4" xfId="1" applyFont="1" applyBorder="1"/>
    <xf numFmtId="44" fontId="2" fillId="0" borderId="0" xfId="1" applyFont="1" applyFill="1" applyAlignment="1">
      <alignment horizontal="right" vertical="top" wrapText="1"/>
    </xf>
    <xf numFmtId="44" fontId="2" fillId="0" borderId="0" xfId="1" applyFont="1" applyAlignment="1">
      <alignment horizontal="right" vertical="top" wrapText="1"/>
    </xf>
    <xf numFmtId="44" fontId="3" fillId="0" borderId="0" xfId="1" applyFont="1" applyFill="1" applyAlignment="1">
      <alignment horizontal="right" vertical="top" wrapText="1"/>
    </xf>
    <xf numFmtId="44" fontId="0" fillId="0" borderId="0" xfId="1" applyFont="1" applyFill="1"/>
    <xf numFmtId="44" fontId="4" fillId="0" borderId="0" xfId="1" applyFont="1" applyFill="1" applyAlignment="1">
      <alignment horizontal="right" vertical="top" wrapText="1"/>
    </xf>
    <xf numFmtId="44" fontId="4" fillId="0" borderId="0" xfId="1" applyFont="1" applyAlignment="1">
      <alignment horizontal="right" vertical="top" wrapText="1"/>
    </xf>
    <xf numFmtId="44" fontId="4" fillId="0" borderId="3" xfId="1" applyFont="1" applyBorder="1" applyAlignment="1">
      <alignment vertical="top"/>
    </xf>
    <xf numFmtId="44" fontId="4" fillId="0" borderId="4" xfId="1" applyFont="1" applyFill="1" applyBorder="1" applyAlignment="1">
      <alignment vertical="top"/>
    </xf>
    <xf numFmtId="44" fontId="5" fillId="0" borderId="4" xfId="1" applyFont="1" applyBorder="1"/>
    <xf numFmtId="44" fontId="4" fillId="0" borderId="0" xfId="1" applyFont="1" applyFill="1" applyAlignment="1">
      <alignment vertical="top"/>
    </xf>
    <xf numFmtId="44" fontId="4" fillId="0" borderId="5" xfId="1" applyFont="1" applyBorder="1" applyAlignment="1">
      <alignment vertical="top"/>
    </xf>
    <xf numFmtId="44" fontId="4" fillId="0" borderId="8" xfId="1" applyFont="1" applyFill="1" applyBorder="1" applyAlignment="1">
      <alignment horizontal="right" vertical="top" wrapText="1"/>
    </xf>
    <xf numFmtId="44" fontId="4" fillId="0" borderId="0" xfId="1" applyFont="1" applyAlignment="1">
      <alignment vertical="top"/>
    </xf>
    <xf numFmtId="44" fontId="4" fillId="0" borderId="4" xfId="1" applyFont="1" applyBorder="1" applyAlignment="1">
      <alignment horizontal="right" vertical="top" wrapText="1"/>
    </xf>
    <xf numFmtId="44" fontId="4" fillId="0" borderId="5" xfId="1" applyFont="1" applyBorder="1" applyAlignment="1">
      <alignment horizontal="right" vertical="top" wrapText="1"/>
    </xf>
    <xf numFmtId="44" fontId="4" fillId="0" borderId="6" xfId="1" applyFont="1" applyBorder="1" applyAlignment="1">
      <alignment vertical="top"/>
    </xf>
    <xf numFmtId="44" fontId="5" fillId="0" borderId="7" xfId="1" applyFont="1" applyBorder="1"/>
    <xf numFmtId="44" fontId="4" fillId="0" borderId="7" xfId="1" applyFont="1" applyFill="1" applyBorder="1" applyAlignment="1">
      <alignment vertical="top"/>
    </xf>
    <xf numFmtId="44" fontId="6" fillId="0" borderId="9" xfId="1" applyFont="1" applyFill="1" applyBorder="1" applyAlignment="1">
      <alignment horizontal="right" vertical="top" wrapText="1"/>
    </xf>
    <xf numFmtId="44" fontId="6" fillId="0" borderId="9" xfId="1" applyFont="1" applyBorder="1" applyAlignment="1">
      <alignment vertical="top"/>
    </xf>
    <xf numFmtId="0" fontId="8" fillId="0" borderId="0" xfId="0" applyFont="1" applyAlignment="1">
      <alignment vertical="top"/>
    </xf>
    <xf numFmtId="0" fontId="3" fillId="0" borderId="5" xfId="0" applyFont="1" applyBorder="1" applyAlignment="1">
      <alignment horizontal="center" wrapText="1"/>
    </xf>
    <xf numFmtId="164" fontId="7" fillId="2" borderId="6" xfId="0" applyNumberFormat="1" applyFont="1" applyFill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9" fillId="2" borderId="6" xfId="0" applyNumberFormat="1" applyFont="1" applyFill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0" fontId="3" fillId="0" borderId="0" xfId="0" applyFont="1"/>
    <xf numFmtId="0" fontId="10" fillId="0" borderId="0" xfId="0" applyFont="1"/>
    <xf numFmtId="9" fontId="3" fillId="0" borderId="0" xfId="0" applyNumberFormat="1" applyFont="1" applyAlignment="1">
      <alignment vertic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top"/>
    </xf>
    <xf numFmtId="0" fontId="2" fillId="0" borderId="0" xfId="0" applyFont="1"/>
    <xf numFmtId="165" fontId="10" fillId="0" borderId="0" xfId="0" applyNumberFormat="1" applyFont="1"/>
    <xf numFmtId="164" fontId="3" fillId="2" borderId="0" xfId="0" applyNumberFormat="1" applyFont="1" applyFill="1" applyAlignment="1">
      <alignment vertical="top"/>
    </xf>
    <xf numFmtId="165" fontId="3" fillId="0" borderId="0" xfId="0" applyNumberFormat="1" applyFont="1"/>
    <xf numFmtId="44" fontId="2" fillId="0" borderId="0" xfId="1" applyFont="1" applyFill="1" applyBorder="1" applyAlignment="1">
      <alignment horizontal="right" vertical="top" wrapText="1"/>
    </xf>
    <xf numFmtId="44" fontId="2" fillId="0" borderId="0" xfId="1" applyFont="1" applyBorder="1" applyAlignment="1">
      <alignment horizontal="right" vertical="top" wrapText="1"/>
    </xf>
    <xf numFmtId="44" fontId="2" fillId="0" borderId="0" xfId="0" applyNumberFormat="1" applyFont="1" applyAlignment="1">
      <alignment vertical="top"/>
    </xf>
    <xf numFmtId="44" fontId="4" fillId="0" borderId="0" xfId="1" applyFont="1" applyFill="1" applyBorder="1" applyAlignment="1">
      <alignment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164" fontId="7" fillId="2" borderId="1" xfId="0" applyNumberFormat="1" applyFont="1" applyFill="1" applyBorder="1" applyAlignment="1">
      <alignment horizontal="center" wrapText="1"/>
    </xf>
    <xf numFmtId="164" fontId="7" fillId="2" borderId="6" xfId="0" applyNumberFormat="1" applyFont="1" applyFill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164" fontId="3" fillId="0" borderId="7" xfId="0" applyNumberFormat="1" applyFont="1" applyBorder="1" applyAlignment="1">
      <alignment horizontal="center" wrapText="1"/>
    </xf>
    <xf numFmtId="0" fontId="3" fillId="0" borderId="0" xfId="0" applyFont="1" applyAlignment="1">
      <alignment horizontal="right" vertical="top"/>
    </xf>
    <xf numFmtId="0" fontId="11" fillId="0" borderId="0" xfId="0" applyFont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AF04-DDB8-4870-9D6C-21E56D8E0F3F}">
  <dimension ref="A5:Q70"/>
  <sheetViews>
    <sheetView tabSelected="1" workbookViewId="0">
      <selection activeCell="I45" sqref="I45"/>
    </sheetView>
  </sheetViews>
  <sheetFormatPr defaultRowHeight="14.4" x14ac:dyDescent="0.3"/>
  <cols>
    <col min="6" max="6" width="13.109375" bestFit="1" customWidth="1"/>
    <col min="7" max="7" width="13.5546875" bestFit="1" customWidth="1"/>
    <col min="8" max="8" width="12.33203125" bestFit="1" customWidth="1"/>
    <col min="9" max="9" width="13.5546875" bestFit="1" customWidth="1"/>
    <col min="10" max="10" width="11.5546875" style="11" bestFit="1" customWidth="1"/>
    <col min="14" max="14" width="15.109375" bestFit="1" customWidth="1"/>
  </cols>
  <sheetData>
    <row r="5" spans="1:17" ht="15" customHeight="1" x14ac:dyDescent="0.3">
      <c r="A5" s="1"/>
      <c r="B5" s="1"/>
      <c r="C5" s="1"/>
      <c r="D5" s="1"/>
      <c r="E5" s="1"/>
      <c r="F5" s="62"/>
      <c r="G5" s="62"/>
      <c r="H5" s="62"/>
      <c r="I5" s="9" t="s">
        <v>59</v>
      </c>
      <c r="J5" s="63"/>
      <c r="K5" s="63"/>
    </row>
    <row r="6" spans="1:17" ht="15.6" x14ac:dyDescent="0.3">
      <c r="A6" s="1"/>
      <c r="B6" s="1"/>
      <c r="C6" s="1"/>
      <c r="D6" s="61" t="s">
        <v>0</v>
      </c>
      <c r="E6" s="61"/>
      <c r="F6" s="8" t="s">
        <v>57</v>
      </c>
      <c r="G6" s="2" t="s">
        <v>58</v>
      </c>
      <c r="H6" s="3" t="s">
        <v>1</v>
      </c>
      <c r="I6" s="4" t="s">
        <v>2</v>
      </c>
      <c r="J6" s="10"/>
      <c r="K6" s="65" t="s">
        <v>60</v>
      </c>
      <c r="L6" s="65" t="s">
        <v>61</v>
      </c>
      <c r="M6" s="70" t="s">
        <v>62</v>
      </c>
      <c r="N6" s="72" t="s">
        <v>63</v>
      </c>
      <c r="O6" s="1"/>
      <c r="P6" s="33"/>
      <c r="Q6" s="33"/>
    </row>
    <row r="7" spans="1:17" ht="15.6" x14ac:dyDescent="0.3">
      <c r="A7" s="64" t="s">
        <v>3</v>
      </c>
      <c r="B7" s="64"/>
      <c r="C7" s="64"/>
      <c r="D7" s="64"/>
      <c r="E7" s="1"/>
      <c r="F7" s="1"/>
      <c r="G7" s="1"/>
      <c r="H7" s="5"/>
      <c r="I7" s="6"/>
      <c r="J7" s="10"/>
      <c r="K7" s="66"/>
      <c r="L7" s="66"/>
      <c r="M7" s="71"/>
      <c r="N7" s="73"/>
      <c r="O7" s="1"/>
      <c r="P7" s="33"/>
      <c r="Q7" s="33"/>
    </row>
    <row r="8" spans="1:17" x14ac:dyDescent="0.3">
      <c r="A8" s="64" t="s">
        <v>4</v>
      </c>
      <c r="B8" s="64"/>
      <c r="C8" s="64"/>
      <c r="D8" s="64"/>
      <c r="E8" s="1"/>
      <c r="F8" s="1"/>
      <c r="G8" s="1"/>
      <c r="H8" s="5"/>
      <c r="I8" s="12"/>
      <c r="J8"/>
      <c r="K8" s="34" t="s">
        <v>64</v>
      </c>
      <c r="L8" s="34"/>
      <c r="M8" s="35"/>
      <c r="N8" s="36"/>
      <c r="O8" s="1"/>
      <c r="P8" s="1"/>
      <c r="Q8" s="1"/>
    </row>
    <row r="9" spans="1:17" ht="15" x14ac:dyDescent="0.3">
      <c r="A9" s="1"/>
      <c r="B9" s="1"/>
      <c r="C9" s="1"/>
      <c r="D9" s="67" t="s">
        <v>19</v>
      </c>
      <c r="E9" s="67"/>
      <c r="F9" s="17">
        <v>150000</v>
      </c>
      <c r="G9" s="18">
        <v>111534.9</v>
      </c>
      <c r="H9" s="19">
        <f>I9/12</f>
        <v>14971.1</v>
      </c>
      <c r="I9" s="20">
        <f>I64-(I10+I11+I12+I13+I14)</f>
        <v>179653.2</v>
      </c>
      <c r="J9"/>
      <c r="K9" s="37">
        <v>220</v>
      </c>
      <c r="L9" s="37">
        <v>3.9</v>
      </c>
      <c r="M9" s="38">
        <f>(N9/12)</f>
        <v>583.87289999999996</v>
      </c>
      <c r="N9" s="39">
        <f>I9*L9/100</f>
        <v>7006.4748</v>
      </c>
      <c r="O9" s="1"/>
      <c r="P9" s="59"/>
      <c r="Q9" s="1"/>
    </row>
    <row r="10" spans="1:17" ht="15" x14ac:dyDescent="0.3">
      <c r="A10" s="1"/>
      <c r="B10" s="1"/>
      <c r="C10" s="1"/>
      <c r="D10" s="67" t="s">
        <v>20</v>
      </c>
      <c r="E10" s="67"/>
      <c r="F10" s="17">
        <v>550</v>
      </c>
      <c r="G10" s="18">
        <v>100</v>
      </c>
      <c r="H10" s="19">
        <f t="shared" ref="H10:H13" si="0">I10/12</f>
        <v>41.666666666666664</v>
      </c>
      <c r="I10" s="21">
        <v>500</v>
      </c>
      <c r="J10"/>
      <c r="K10" s="40">
        <v>222</v>
      </c>
      <c r="L10" s="40">
        <v>3.9</v>
      </c>
      <c r="M10" s="38">
        <f t="shared" ref="M10:M37" si="1">N10/12</f>
        <v>583.87289999999996</v>
      </c>
      <c r="N10" s="39">
        <f>I9*L10/100</f>
        <v>7006.4748</v>
      </c>
      <c r="O10" s="1"/>
      <c r="P10" s="1"/>
      <c r="Q10" s="1"/>
    </row>
    <row r="11" spans="1:17" ht="15" x14ac:dyDescent="0.3">
      <c r="A11" s="1"/>
      <c r="B11" s="1"/>
      <c r="C11" s="1"/>
      <c r="D11" s="67" t="s">
        <v>21</v>
      </c>
      <c r="E11" s="67"/>
      <c r="F11" s="17">
        <v>100</v>
      </c>
      <c r="G11" s="18">
        <v>500</v>
      </c>
      <c r="H11" s="19">
        <f t="shared" si="0"/>
        <v>8.3333333333333339</v>
      </c>
      <c r="I11" s="21">
        <v>100</v>
      </c>
      <c r="J11"/>
      <c r="K11" s="40">
        <v>224</v>
      </c>
      <c r="L11" s="37">
        <v>3.9</v>
      </c>
      <c r="M11" s="38">
        <f t="shared" si="1"/>
        <v>583.87289999999996</v>
      </c>
      <c r="N11" s="39">
        <f>I9*L11/100</f>
        <v>7006.4748</v>
      </c>
      <c r="O11" s="1"/>
      <c r="P11" s="1"/>
      <c r="Q11" s="1"/>
    </row>
    <row r="12" spans="1:17" ht="15" x14ac:dyDescent="0.3">
      <c r="A12" s="1"/>
      <c r="B12" s="1"/>
      <c r="C12" s="1"/>
      <c r="D12" s="67" t="s">
        <v>22</v>
      </c>
      <c r="E12" s="67"/>
      <c r="F12" s="17">
        <v>0</v>
      </c>
      <c r="G12" s="18"/>
      <c r="H12" s="19">
        <f t="shared" si="0"/>
        <v>0</v>
      </c>
      <c r="I12" s="21">
        <v>0</v>
      </c>
      <c r="J12"/>
      <c r="K12" s="40">
        <v>226</v>
      </c>
      <c r="L12" s="40">
        <v>3.9</v>
      </c>
      <c r="M12" s="38">
        <f t="shared" si="1"/>
        <v>583.87289999999996</v>
      </c>
      <c r="N12" s="39">
        <f>I9*L12/100</f>
        <v>7006.4748</v>
      </c>
      <c r="O12" s="1"/>
      <c r="P12" s="1"/>
      <c r="Q12" s="1"/>
    </row>
    <row r="13" spans="1:17" ht="15" x14ac:dyDescent="0.3">
      <c r="A13" s="1"/>
      <c r="B13" s="1"/>
      <c r="C13" s="1"/>
      <c r="D13" s="67" t="s">
        <v>23</v>
      </c>
      <c r="E13" s="67"/>
      <c r="F13" s="17">
        <v>140</v>
      </c>
      <c r="G13" s="18">
        <v>20</v>
      </c>
      <c r="H13" s="19">
        <f t="shared" si="0"/>
        <v>12.5</v>
      </c>
      <c r="I13" s="21">
        <v>150</v>
      </c>
      <c r="J13"/>
      <c r="K13" s="40">
        <v>228</v>
      </c>
      <c r="L13" s="37">
        <v>3.9</v>
      </c>
      <c r="M13" s="38">
        <f t="shared" si="1"/>
        <v>583.87289999999996</v>
      </c>
      <c r="N13" s="39">
        <f>I9*L13/100</f>
        <v>7006.4748</v>
      </c>
      <c r="O13" s="1"/>
      <c r="P13" s="1"/>
      <c r="Q13" s="1"/>
    </row>
    <row r="14" spans="1:17" ht="15" x14ac:dyDescent="0.3">
      <c r="A14" s="1"/>
      <c r="B14" s="1"/>
      <c r="C14" s="1"/>
      <c r="D14" s="1" t="s">
        <v>24</v>
      </c>
      <c r="E14" s="1"/>
      <c r="F14" s="22">
        <v>21000</v>
      </c>
      <c r="G14" s="23">
        <v>39975</v>
      </c>
      <c r="H14" s="28">
        <v>2483</v>
      </c>
      <c r="I14" s="29">
        <f>H14*12</f>
        <v>29796</v>
      </c>
      <c r="J14" s="60"/>
      <c r="K14" s="40">
        <v>230</v>
      </c>
      <c r="L14" s="40">
        <v>3.9</v>
      </c>
      <c r="M14" s="38">
        <f t="shared" si="1"/>
        <v>583.87289999999996</v>
      </c>
      <c r="N14" s="39">
        <f>I9*L14/100</f>
        <v>7006.4748</v>
      </c>
      <c r="O14" s="1"/>
      <c r="P14" s="1"/>
      <c r="Q14" s="1"/>
    </row>
    <row r="15" spans="1:17" ht="15" x14ac:dyDescent="0.3">
      <c r="A15" s="1"/>
      <c r="B15" s="61" t="s">
        <v>5</v>
      </c>
      <c r="C15" s="61"/>
      <c r="D15" s="61"/>
      <c r="E15" s="61"/>
      <c r="F15" s="24">
        <f>SUM(F9:F14)</f>
        <v>171790</v>
      </c>
      <c r="G15" s="18">
        <f>SUM(G9:G14)</f>
        <v>152129.9</v>
      </c>
      <c r="H15" s="19">
        <f>I15/12</f>
        <v>15033.6</v>
      </c>
      <c r="I15" s="20">
        <f>SUM(I9:I13)</f>
        <v>180403.20000000001</v>
      </c>
      <c r="J15"/>
      <c r="K15" s="40">
        <v>232</v>
      </c>
      <c r="L15" s="37">
        <v>3.9</v>
      </c>
      <c r="M15" s="38">
        <f t="shared" si="1"/>
        <v>583.87289999999996</v>
      </c>
      <c r="N15" s="39">
        <f>I9*L15/100</f>
        <v>7006.4748</v>
      </c>
      <c r="O15" s="1"/>
      <c r="P15" s="1"/>
      <c r="Q15" s="1"/>
    </row>
    <row r="16" spans="1:17" ht="15" x14ac:dyDescent="0.3">
      <c r="A16" s="64"/>
      <c r="B16" s="64"/>
      <c r="C16" s="64"/>
      <c r="D16" s="64"/>
      <c r="E16" s="64"/>
      <c r="F16" s="22"/>
      <c r="G16" s="25"/>
      <c r="H16" s="19"/>
      <c r="I16" s="21"/>
      <c r="J16"/>
      <c r="K16" s="40">
        <v>234</v>
      </c>
      <c r="L16" s="40">
        <v>3.9</v>
      </c>
      <c r="M16" s="38">
        <f t="shared" si="1"/>
        <v>583.87289999999996</v>
      </c>
      <c r="N16" s="39">
        <f>I9*L16/100</f>
        <v>7006.4748</v>
      </c>
      <c r="O16" s="1"/>
      <c r="P16" s="1"/>
      <c r="Q16" s="1"/>
    </row>
    <row r="17" spans="1:17" ht="15" x14ac:dyDescent="0.3">
      <c r="A17" s="68" t="s">
        <v>6</v>
      </c>
      <c r="B17" s="68"/>
      <c r="C17" s="68"/>
      <c r="D17" s="68"/>
      <c r="E17" s="68"/>
      <c r="F17" s="17"/>
      <c r="G17" s="18"/>
      <c r="H17" s="19"/>
      <c r="I17" s="21"/>
      <c r="J17"/>
      <c r="K17" s="40">
        <v>236</v>
      </c>
      <c r="L17" s="37">
        <v>3.9</v>
      </c>
      <c r="M17" s="38">
        <f t="shared" si="1"/>
        <v>583.87289999999996</v>
      </c>
      <c r="N17" s="39">
        <f>I9*L17/100</f>
        <v>7006.4748</v>
      </c>
      <c r="O17" s="1"/>
      <c r="P17" s="1"/>
      <c r="Q17" s="1"/>
    </row>
    <row r="18" spans="1:17" ht="15" x14ac:dyDescent="0.3">
      <c r="A18" s="64" t="s">
        <v>7</v>
      </c>
      <c r="B18" s="64"/>
      <c r="C18" s="64"/>
      <c r="D18" s="64"/>
      <c r="E18" s="64"/>
      <c r="F18" s="22"/>
      <c r="G18" s="25"/>
      <c r="H18" s="19"/>
      <c r="I18" s="21"/>
      <c r="J18"/>
      <c r="K18" s="37" t="s">
        <v>65</v>
      </c>
      <c r="L18" s="40">
        <v>3.32</v>
      </c>
      <c r="M18" s="38">
        <f t="shared" si="1"/>
        <v>497.04051999999996</v>
      </c>
      <c r="N18" s="39">
        <f>I9*L18/100</f>
        <v>5964.4862399999993</v>
      </c>
      <c r="O18" s="1"/>
      <c r="P18" s="1"/>
      <c r="Q18" s="1"/>
    </row>
    <row r="19" spans="1:17" ht="15" x14ac:dyDescent="0.3">
      <c r="A19" s="1"/>
      <c r="B19" s="1"/>
      <c r="C19" s="1"/>
      <c r="D19" s="67" t="s">
        <v>25</v>
      </c>
      <c r="E19" s="67"/>
      <c r="F19" s="17">
        <v>324</v>
      </c>
      <c r="G19" s="18">
        <v>300</v>
      </c>
      <c r="H19" s="19">
        <f t="shared" ref="H19:H64" si="2">I19/12</f>
        <v>29.166666666666668</v>
      </c>
      <c r="I19" s="21">
        <v>350</v>
      </c>
      <c r="J19"/>
      <c r="K19" s="37" t="s">
        <v>66</v>
      </c>
      <c r="L19" s="40">
        <v>3.42</v>
      </c>
      <c r="M19" s="38">
        <f t="shared" si="1"/>
        <v>512.01161999999999</v>
      </c>
      <c r="N19" s="39">
        <f>I9*L19/100</f>
        <v>6144.1394399999999</v>
      </c>
      <c r="O19" s="1"/>
      <c r="P19" s="1"/>
      <c r="Q19" s="1"/>
    </row>
    <row r="20" spans="1:17" ht="15" x14ac:dyDescent="0.3">
      <c r="A20" s="1"/>
      <c r="B20" s="1"/>
      <c r="C20" s="1"/>
      <c r="D20" s="67" t="s">
        <v>26</v>
      </c>
      <c r="E20" s="67"/>
      <c r="F20" s="17">
        <v>36</v>
      </c>
      <c r="G20" s="18">
        <v>30</v>
      </c>
      <c r="H20" s="19">
        <f t="shared" si="2"/>
        <v>3</v>
      </c>
      <c r="I20" s="21">
        <v>36</v>
      </c>
      <c r="J20"/>
      <c r="K20" s="37">
        <v>240</v>
      </c>
      <c r="L20" s="40">
        <v>3.32</v>
      </c>
      <c r="M20" s="38">
        <f t="shared" si="1"/>
        <v>497.04051999999996</v>
      </c>
      <c r="N20" s="39">
        <f>I9*L20/100</f>
        <v>5964.4862399999993</v>
      </c>
      <c r="O20" s="1"/>
      <c r="P20" s="1"/>
      <c r="Q20" s="1"/>
    </row>
    <row r="21" spans="1:17" ht="15" x14ac:dyDescent="0.3">
      <c r="A21" s="1"/>
      <c r="B21" s="1"/>
      <c r="C21" s="1"/>
      <c r="D21" s="67" t="s">
        <v>27</v>
      </c>
      <c r="E21" s="67"/>
      <c r="F21" s="17">
        <v>150</v>
      </c>
      <c r="G21" s="18">
        <v>300</v>
      </c>
      <c r="H21" s="19">
        <f t="shared" si="2"/>
        <v>12.5</v>
      </c>
      <c r="I21" s="20">
        <v>150</v>
      </c>
      <c r="J21"/>
      <c r="K21" s="37" t="s">
        <v>67</v>
      </c>
      <c r="L21" s="40">
        <v>3.42</v>
      </c>
      <c r="M21" s="38">
        <f t="shared" si="1"/>
        <v>512.01161999999999</v>
      </c>
      <c r="N21" s="39">
        <f>I9*L21/100</f>
        <v>6144.1394399999999</v>
      </c>
      <c r="O21" s="1"/>
      <c r="P21" s="1"/>
      <c r="Q21" s="1"/>
    </row>
    <row r="22" spans="1:17" ht="15" x14ac:dyDescent="0.3">
      <c r="A22" s="1"/>
      <c r="B22" s="1"/>
      <c r="C22" s="1"/>
      <c r="D22" s="67" t="s">
        <v>28</v>
      </c>
      <c r="E22" s="67"/>
      <c r="F22" s="17">
        <v>61.25</v>
      </c>
      <c r="G22" s="18">
        <v>108</v>
      </c>
      <c r="H22" s="19">
        <f t="shared" si="2"/>
        <v>5.1000000000000005</v>
      </c>
      <c r="I22" s="20">
        <v>61.2</v>
      </c>
      <c r="J22"/>
      <c r="K22" s="37"/>
      <c r="L22" s="40"/>
      <c r="M22" s="38"/>
      <c r="N22" s="39"/>
      <c r="O22" s="1"/>
      <c r="P22" s="1"/>
      <c r="Q22" s="1"/>
    </row>
    <row r="23" spans="1:17" ht="15" x14ac:dyDescent="0.3">
      <c r="A23" s="1"/>
      <c r="B23" s="1"/>
      <c r="C23" s="1"/>
      <c r="D23" s="67" t="s">
        <v>29</v>
      </c>
      <c r="E23" s="67"/>
      <c r="F23" s="17">
        <v>1000</v>
      </c>
      <c r="G23" s="18">
        <v>1000</v>
      </c>
      <c r="H23" s="19">
        <f t="shared" si="2"/>
        <v>83.333333333333329</v>
      </c>
      <c r="I23" s="20">
        <v>1000</v>
      </c>
      <c r="J23"/>
      <c r="K23" s="41" t="s">
        <v>68</v>
      </c>
      <c r="L23" s="42"/>
      <c r="M23" s="43"/>
      <c r="N23" s="44"/>
      <c r="O23" s="1"/>
      <c r="P23" s="1"/>
      <c r="Q23" s="1"/>
    </row>
    <row r="24" spans="1:17" ht="15" x14ac:dyDescent="0.3">
      <c r="A24" s="1"/>
      <c r="B24" s="1"/>
      <c r="C24" s="1"/>
      <c r="D24" s="67" t="s">
        <v>30</v>
      </c>
      <c r="E24" s="67"/>
      <c r="F24" s="17">
        <v>900</v>
      </c>
      <c r="G24" s="18">
        <v>600</v>
      </c>
      <c r="H24" s="19">
        <f t="shared" si="2"/>
        <v>75</v>
      </c>
      <c r="I24" s="20">
        <v>900</v>
      </c>
      <c r="J24"/>
      <c r="K24" s="40">
        <v>221</v>
      </c>
      <c r="L24" s="40">
        <v>3.9</v>
      </c>
      <c r="M24" s="38">
        <f t="shared" si="1"/>
        <v>583.87289999999996</v>
      </c>
      <c r="N24" s="39">
        <f>I9*L24/100</f>
        <v>7006.4748</v>
      </c>
      <c r="O24" s="1"/>
      <c r="P24" s="1"/>
      <c r="Q24" s="1"/>
    </row>
    <row r="25" spans="1:17" ht="15" x14ac:dyDescent="0.3">
      <c r="A25" s="1"/>
      <c r="B25" s="1"/>
      <c r="C25" s="1"/>
      <c r="D25" s="67" t="s">
        <v>31</v>
      </c>
      <c r="E25" s="67"/>
      <c r="F25" s="17">
        <v>0</v>
      </c>
      <c r="G25" s="18">
        <v>200</v>
      </c>
      <c r="H25" s="19">
        <f t="shared" si="2"/>
        <v>0</v>
      </c>
      <c r="I25" s="20">
        <v>0</v>
      </c>
      <c r="J25"/>
      <c r="K25" s="40">
        <v>223</v>
      </c>
      <c r="L25" s="40">
        <v>3.9</v>
      </c>
      <c r="M25" s="38">
        <f t="shared" si="1"/>
        <v>583.87289999999996</v>
      </c>
      <c r="N25" s="39">
        <f>I9*L25/100</f>
        <v>7006.4748</v>
      </c>
      <c r="O25" s="1"/>
      <c r="P25" s="1"/>
      <c r="Q25" s="1"/>
    </row>
    <row r="26" spans="1:17" ht="15" x14ac:dyDescent="0.3">
      <c r="A26" s="1"/>
      <c r="B26" s="1"/>
      <c r="C26" s="1"/>
      <c r="D26" s="67" t="s">
        <v>32</v>
      </c>
      <c r="E26" s="67"/>
      <c r="F26" s="17">
        <v>97000</v>
      </c>
      <c r="G26" s="18">
        <v>50000</v>
      </c>
      <c r="H26" s="19">
        <f t="shared" si="2"/>
        <v>9583.3333333333339</v>
      </c>
      <c r="I26" s="20">
        <v>115000</v>
      </c>
      <c r="J26"/>
      <c r="K26" s="40">
        <v>225</v>
      </c>
      <c r="L26" s="40">
        <v>3.9</v>
      </c>
      <c r="M26" s="38">
        <f t="shared" si="1"/>
        <v>583.87289999999996</v>
      </c>
      <c r="N26" s="39">
        <f>I9*L26/100</f>
        <v>7006.4748</v>
      </c>
      <c r="O26" s="1"/>
      <c r="P26" s="1"/>
      <c r="Q26" s="1"/>
    </row>
    <row r="27" spans="1:17" ht="15" x14ac:dyDescent="0.3">
      <c r="A27" s="1"/>
      <c r="B27" s="1"/>
      <c r="C27" s="1"/>
      <c r="D27" s="67" t="s">
        <v>33</v>
      </c>
      <c r="E27" s="67"/>
      <c r="F27" s="17">
        <v>7200</v>
      </c>
      <c r="G27" s="18">
        <v>6000</v>
      </c>
      <c r="H27" s="19">
        <f t="shared" si="2"/>
        <v>600</v>
      </c>
      <c r="I27" s="20">
        <v>7200</v>
      </c>
      <c r="J27"/>
      <c r="K27" s="40">
        <v>227</v>
      </c>
      <c r="L27" s="40">
        <v>3.9</v>
      </c>
      <c r="M27" s="38">
        <f t="shared" si="1"/>
        <v>583.87289999999996</v>
      </c>
      <c r="N27" s="39">
        <f>I9*L27/100</f>
        <v>7006.4748</v>
      </c>
      <c r="O27" s="1"/>
      <c r="P27" s="1"/>
      <c r="Q27" s="1"/>
    </row>
    <row r="28" spans="1:17" ht="15" x14ac:dyDescent="0.3">
      <c r="A28" s="1"/>
      <c r="B28" s="1"/>
      <c r="C28" s="1"/>
      <c r="D28" s="67" t="s">
        <v>34</v>
      </c>
      <c r="E28" s="67"/>
      <c r="F28" s="17">
        <v>0</v>
      </c>
      <c r="G28" s="18">
        <v>62</v>
      </c>
      <c r="H28" s="19">
        <f t="shared" si="2"/>
        <v>0</v>
      </c>
      <c r="I28" s="20">
        <v>0</v>
      </c>
      <c r="J28"/>
      <c r="K28" s="40">
        <v>229</v>
      </c>
      <c r="L28" s="40">
        <v>3.9</v>
      </c>
      <c r="M28" s="38">
        <f t="shared" si="1"/>
        <v>583.87289999999996</v>
      </c>
      <c r="N28" s="39">
        <f>I9*L28/100</f>
        <v>7006.4748</v>
      </c>
      <c r="O28" s="1"/>
      <c r="P28" s="1"/>
      <c r="Q28" s="1"/>
    </row>
    <row r="29" spans="1:17" ht="15" x14ac:dyDescent="0.3">
      <c r="A29" s="1"/>
      <c r="B29" s="1"/>
      <c r="C29" s="1"/>
      <c r="D29" s="67" t="s">
        <v>35</v>
      </c>
      <c r="E29" s="67"/>
      <c r="F29" s="17">
        <v>0</v>
      </c>
      <c r="G29" s="18">
        <v>150</v>
      </c>
      <c r="H29" s="19">
        <f t="shared" si="2"/>
        <v>0</v>
      </c>
      <c r="I29" s="20">
        <v>0</v>
      </c>
      <c r="J29"/>
      <c r="K29" s="40">
        <v>231</v>
      </c>
      <c r="L29" s="40">
        <v>3.9</v>
      </c>
      <c r="M29" s="38">
        <f t="shared" si="1"/>
        <v>583.87289999999996</v>
      </c>
      <c r="N29" s="39">
        <f>I9*L29/100</f>
        <v>7006.4748</v>
      </c>
      <c r="O29" s="1"/>
      <c r="P29" s="1"/>
      <c r="Q29" s="1"/>
    </row>
    <row r="30" spans="1:17" ht="15" x14ac:dyDescent="0.3">
      <c r="A30" s="1"/>
      <c r="B30" s="1"/>
      <c r="C30" s="1"/>
      <c r="D30" s="67"/>
      <c r="E30" s="67"/>
      <c r="F30" s="17"/>
      <c r="G30" s="18"/>
      <c r="H30" s="19">
        <f t="shared" si="2"/>
        <v>0</v>
      </c>
      <c r="I30" s="21"/>
      <c r="J30"/>
      <c r="K30" s="40">
        <v>233</v>
      </c>
      <c r="L30" s="40">
        <v>3.9</v>
      </c>
      <c r="M30" s="38">
        <f t="shared" si="1"/>
        <v>583.87289999999996</v>
      </c>
      <c r="N30" s="39">
        <f>I9*L30/100</f>
        <v>7006.4748</v>
      </c>
      <c r="O30" s="1"/>
      <c r="P30" s="1"/>
      <c r="Q30" s="1"/>
    </row>
    <row r="31" spans="1:17" ht="15" x14ac:dyDescent="0.3">
      <c r="A31" s="1"/>
      <c r="B31" s="1"/>
      <c r="C31" s="1"/>
      <c r="D31" s="67" t="s">
        <v>36</v>
      </c>
      <c r="E31" s="67"/>
      <c r="F31" s="17">
        <v>2000</v>
      </c>
      <c r="G31" s="26"/>
      <c r="H31" s="19">
        <f t="shared" si="2"/>
        <v>166.66666666666666</v>
      </c>
      <c r="I31" s="20">
        <v>2000</v>
      </c>
      <c r="J31"/>
      <c r="K31" s="40">
        <v>235</v>
      </c>
      <c r="L31" s="40">
        <v>3.9</v>
      </c>
      <c r="M31" s="38">
        <f t="shared" si="1"/>
        <v>583.87289999999996</v>
      </c>
      <c r="N31" s="39">
        <f>I9*L31/100</f>
        <v>7006.4748</v>
      </c>
      <c r="O31" s="1"/>
      <c r="P31" s="1"/>
      <c r="Q31" s="1"/>
    </row>
    <row r="32" spans="1:17" ht="15" x14ac:dyDescent="0.3">
      <c r="A32" s="1"/>
      <c r="B32" s="1"/>
      <c r="C32" s="1"/>
      <c r="D32" s="67" t="s">
        <v>37</v>
      </c>
      <c r="E32" s="67"/>
      <c r="F32" s="17">
        <v>40000</v>
      </c>
      <c r="G32" s="27">
        <v>39972</v>
      </c>
      <c r="H32" s="28">
        <f t="shared" si="2"/>
        <v>3333.3333333333335</v>
      </c>
      <c r="I32" s="30">
        <v>40000</v>
      </c>
      <c r="J32"/>
      <c r="K32" s="37" t="s">
        <v>69</v>
      </c>
      <c r="L32" s="40">
        <v>3.32</v>
      </c>
      <c r="M32" s="38">
        <f t="shared" si="1"/>
        <v>497.04051999999996</v>
      </c>
      <c r="N32" s="39">
        <f>I9*L32/100</f>
        <v>5964.4862399999993</v>
      </c>
      <c r="O32" s="1"/>
      <c r="P32" s="1"/>
      <c r="Q32" s="1"/>
    </row>
    <row r="33" spans="1:17" ht="15" x14ac:dyDescent="0.3">
      <c r="A33" s="1"/>
      <c r="B33" s="61" t="s">
        <v>8</v>
      </c>
      <c r="C33" s="61"/>
      <c r="D33" s="61"/>
      <c r="E33" s="61"/>
      <c r="F33" s="24">
        <f>SUM(F19:F32)</f>
        <v>148671.25</v>
      </c>
      <c r="G33" s="18">
        <f>SUM(G19:G32)</f>
        <v>98722</v>
      </c>
      <c r="H33" s="19">
        <f t="shared" si="2"/>
        <v>13891.433333333334</v>
      </c>
      <c r="I33" s="20">
        <f>SUM(I19:I32)</f>
        <v>166697.20000000001</v>
      </c>
      <c r="J33"/>
      <c r="K33" s="37" t="s">
        <v>70</v>
      </c>
      <c r="L33" s="40">
        <v>3.42</v>
      </c>
      <c r="M33" s="38">
        <f t="shared" si="1"/>
        <v>512.01161999999999</v>
      </c>
      <c r="N33" s="39">
        <f>I9*L33/100</f>
        <v>6144.1394399999999</v>
      </c>
      <c r="O33" s="1"/>
      <c r="P33" s="1"/>
      <c r="Q33" s="1"/>
    </row>
    <row r="34" spans="1:17" ht="15" x14ac:dyDescent="0.3">
      <c r="A34" s="64" t="s">
        <v>9</v>
      </c>
      <c r="B34" s="64"/>
      <c r="C34" s="64"/>
      <c r="D34" s="64"/>
      <c r="E34" s="64"/>
      <c r="F34" s="22"/>
      <c r="G34" s="25"/>
      <c r="H34" s="19">
        <f t="shared" si="2"/>
        <v>0</v>
      </c>
      <c r="I34" s="21"/>
      <c r="J34"/>
      <c r="K34" s="37" t="s">
        <v>71</v>
      </c>
      <c r="L34" s="40">
        <v>3.32</v>
      </c>
      <c r="M34" s="38">
        <f t="shared" si="1"/>
        <v>497.04051999999996</v>
      </c>
      <c r="N34" s="39">
        <f>I9*L34/100</f>
        <v>5964.4862399999993</v>
      </c>
      <c r="O34" s="1"/>
      <c r="P34" s="1"/>
      <c r="Q34" s="1"/>
    </row>
    <row r="35" spans="1:17" ht="15" x14ac:dyDescent="0.3">
      <c r="A35" s="1"/>
      <c r="B35" s="1"/>
      <c r="C35" s="1"/>
      <c r="D35" s="67" t="s">
        <v>38</v>
      </c>
      <c r="E35" s="67"/>
      <c r="F35" s="17">
        <v>3200</v>
      </c>
      <c r="G35" s="18">
        <v>1800</v>
      </c>
      <c r="H35" s="19">
        <f t="shared" si="2"/>
        <v>266.66666666666669</v>
      </c>
      <c r="I35" s="21">
        <v>3200</v>
      </c>
      <c r="J35"/>
      <c r="K35" s="37" t="s">
        <v>72</v>
      </c>
      <c r="L35" s="40">
        <v>3.42</v>
      </c>
      <c r="M35" s="38">
        <f t="shared" si="1"/>
        <v>512.01161999999999</v>
      </c>
      <c r="N35" s="39">
        <f>I9*L35/100</f>
        <v>6144.1394399999999</v>
      </c>
      <c r="O35" s="1"/>
      <c r="P35" s="1"/>
      <c r="Q35" s="1"/>
    </row>
    <row r="36" spans="1:17" ht="15" x14ac:dyDescent="0.3">
      <c r="A36" s="1"/>
      <c r="B36" s="1"/>
      <c r="C36" s="1"/>
      <c r="D36" s="67" t="s">
        <v>39</v>
      </c>
      <c r="E36" s="67"/>
      <c r="F36" s="17">
        <v>2000</v>
      </c>
      <c r="G36" s="18">
        <v>500</v>
      </c>
      <c r="H36" s="19">
        <f t="shared" si="2"/>
        <v>175</v>
      </c>
      <c r="I36" s="21">
        <v>2100</v>
      </c>
      <c r="J36"/>
      <c r="K36" s="37" t="s">
        <v>73</v>
      </c>
      <c r="L36" s="40">
        <v>3.32</v>
      </c>
      <c r="M36" s="38">
        <f t="shared" si="1"/>
        <v>497.04051999999996</v>
      </c>
      <c r="N36" s="39">
        <f>I9*L36/100</f>
        <v>5964.4862399999993</v>
      </c>
      <c r="O36" s="1"/>
      <c r="P36" s="1"/>
      <c r="Q36" s="1"/>
    </row>
    <row r="37" spans="1:17" ht="15" x14ac:dyDescent="0.3">
      <c r="A37" s="1"/>
      <c r="B37" s="1"/>
      <c r="C37" s="1"/>
      <c r="D37" s="67" t="s">
        <v>40</v>
      </c>
      <c r="E37" s="67"/>
      <c r="F37" s="17">
        <v>7000</v>
      </c>
      <c r="G37" s="27">
        <v>9000</v>
      </c>
      <c r="H37" s="28">
        <f t="shared" si="2"/>
        <v>625</v>
      </c>
      <c r="I37" s="29">
        <v>7500</v>
      </c>
      <c r="J37"/>
      <c r="K37" s="37" t="s">
        <v>74</v>
      </c>
      <c r="L37" s="40">
        <v>3.42</v>
      </c>
      <c r="M37" s="38">
        <f t="shared" si="1"/>
        <v>512.01161999999999</v>
      </c>
      <c r="N37" s="39">
        <f>I9*L37/100</f>
        <v>6144.1394399999999</v>
      </c>
      <c r="O37" s="1"/>
      <c r="P37" s="1"/>
      <c r="Q37" s="1"/>
    </row>
    <row r="38" spans="1:17" ht="15" x14ac:dyDescent="0.3">
      <c r="A38" s="1"/>
      <c r="B38" s="61" t="s">
        <v>10</v>
      </c>
      <c r="C38" s="61"/>
      <c r="D38" s="61"/>
      <c r="E38" s="61"/>
      <c r="F38" s="24">
        <f>SUM(F35:F37)</f>
        <v>12200</v>
      </c>
      <c r="G38" s="18">
        <f>SUM(G35:G37)</f>
        <v>11300</v>
      </c>
      <c r="H38" s="19">
        <f t="shared" si="2"/>
        <v>1066.6666666666667</v>
      </c>
      <c r="I38" s="20">
        <f>SUM(I35:I37)</f>
        <v>12800</v>
      </c>
      <c r="J38"/>
      <c r="K38" s="45" t="s">
        <v>75</v>
      </c>
      <c r="L38" s="45">
        <f>SUM(L9:L37)</f>
        <v>100</v>
      </c>
      <c r="M38" s="46">
        <f>SUM(M9:M37)</f>
        <v>14971.1</v>
      </c>
      <c r="N38" s="47">
        <f>SUM(N9:N37)</f>
        <v>179653.19999999995</v>
      </c>
      <c r="O38" s="1"/>
      <c r="P38" s="1"/>
      <c r="Q38" s="1"/>
    </row>
    <row r="39" spans="1:17" ht="15" x14ac:dyDescent="0.3">
      <c r="A39" s="64" t="s">
        <v>11</v>
      </c>
      <c r="B39" s="64"/>
      <c r="C39" s="64"/>
      <c r="D39" s="64"/>
      <c r="E39" s="64"/>
      <c r="F39" s="22"/>
      <c r="G39" s="25"/>
      <c r="H39" s="19">
        <f t="shared" si="2"/>
        <v>0</v>
      </c>
      <c r="I39" s="21"/>
      <c r="J39"/>
      <c r="K39" s="1"/>
      <c r="L39" s="1"/>
      <c r="M39" s="1"/>
      <c r="N39" s="1"/>
      <c r="O39" s="1"/>
      <c r="P39" s="1"/>
      <c r="Q39" s="1"/>
    </row>
    <row r="40" spans="1:17" ht="15" x14ac:dyDescent="0.3">
      <c r="A40" s="1"/>
      <c r="B40" s="1"/>
      <c r="C40" s="1"/>
      <c r="D40" s="67" t="s">
        <v>41</v>
      </c>
      <c r="E40" s="67"/>
      <c r="F40" s="17">
        <v>6000</v>
      </c>
      <c r="G40" s="18">
        <v>3120</v>
      </c>
      <c r="H40" s="19">
        <f t="shared" si="2"/>
        <v>500</v>
      </c>
      <c r="I40" s="21">
        <v>6000</v>
      </c>
      <c r="J40"/>
      <c r="K40" s="1"/>
      <c r="L40" s="1"/>
      <c r="M40" s="1"/>
      <c r="N40" s="1"/>
      <c r="O40" s="1"/>
      <c r="P40" s="1"/>
      <c r="Q40" s="1"/>
    </row>
    <row r="41" spans="1:17" ht="15" x14ac:dyDescent="0.3">
      <c r="A41" s="1"/>
      <c r="B41" s="1"/>
      <c r="C41" s="1"/>
      <c r="D41" s="67"/>
      <c r="E41" s="67"/>
      <c r="F41" s="17"/>
      <c r="G41" s="18"/>
      <c r="H41" s="19">
        <f t="shared" si="2"/>
        <v>0</v>
      </c>
      <c r="I41" s="21"/>
      <c r="J41"/>
      <c r="K41" s="1"/>
      <c r="L41" s="1"/>
      <c r="M41" s="1"/>
      <c r="N41" s="1"/>
      <c r="O41" s="1"/>
      <c r="P41" s="1"/>
      <c r="Q41" s="1"/>
    </row>
    <row r="42" spans="1:17" ht="15" x14ac:dyDescent="0.3">
      <c r="A42" s="1"/>
      <c r="B42" s="1"/>
      <c r="C42" s="1"/>
      <c r="D42" s="67" t="s">
        <v>42</v>
      </c>
      <c r="E42" s="67"/>
      <c r="F42" s="17">
        <v>0</v>
      </c>
      <c r="G42" s="27">
        <v>1500</v>
      </c>
      <c r="H42" s="28">
        <f t="shared" si="2"/>
        <v>125</v>
      </c>
      <c r="I42" s="29">
        <v>1500</v>
      </c>
      <c r="J42"/>
      <c r="K42" s="48" t="s">
        <v>76</v>
      </c>
      <c r="L42" s="49"/>
      <c r="M42" s="49"/>
      <c r="N42" s="49"/>
      <c r="O42" s="74" t="s">
        <v>77</v>
      </c>
      <c r="P42" s="74"/>
      <c r="Q42" s="74"/>
    </row>
    <row r="43" spans="1:17" ht="15" x14ac:dyDescent="0.3">
      <c r="A43" s="1"/>
      <c r="B43" s="61" t="s">
        <v>12</v>
      </c>
      <c r="C43" s="61"/>
      <c r="D43" s="61"/>
      <c r="E43" s="61"/>
      <c r="F43" s="24">
        <f>SUM(F40:F42)</f>
        <v>6000</v>
      </c>
      <c r="G43" s="18">
        <f>SUM(G40:G42)</f>
        <v>4620</v>
      </c>
      <c r="H43" s="19">
        <f t="shared" si="2"/>
        <v>625</v>
      </c>
      <c r="I43" s="20">
        <f>SUM(I40:I42)</f>
        <v>7500</v>
      </c>
      <c r="J43"/>
      <c r="K43" s="49"/>
      <c r="L43" s="65" t="s">
        <v>78</v>
      </c>
      <c r="M43" s="65" t="s">
        <v>79</v>
      </c>
      <c r="N43" s="65" t="s">
        <v>80</v>
      </c>
      <c r="O43" s="75" t="s">
        <v>81</v>
      </c>
      <c r="P43" s="77" t="s">
        <v>82</v>
      </c>
      <c r="Q43" s="50">
        <v>0.25</v>
      </c>
    </row>
    <row r="44" spans="1:17" ht="15" x14ac:dyDescent="0.3">
      <c r="A44" s="64" t="s">
        <v>13</v>
      </c>
      <c r="B44" s="64"/>
      <c r="C44" s="64"/>
      <c r="D44" s="64"/>
      <c r="E44" s="64"/>
      <c r="F44" s="22"/>
      <c r="G44" s="25"/>
      <c r="H44" s="19">
        <f t="shared" si="2"/>
        <v>0</v>
      </c>
      <c r="I44" s="21"/>
      <c r="J44"/>
      <c r="K44" s="51" t="s">
        <v>83</v>
      </c>
      <c r="L44" s="66"/>
      <c r="M44" s="66"/>
      <c r="N44" s="66"/>
      <c r="O44" s="76"/>
      <c r="P44" s="78"/>
      <c r="Q44" s="52"/>
    </row>
    <row r="45" spans="1:17" ht="15" x14ac:dyDescent="0.3">
      <c r="A45" s="1"/>
      <c r="B45" s="1"/>
      <c r="C45" s="1"/>
      <c r="D45" s="67" t="s">
        <v>43</v>
      </c>
      <c r="E45" s="67"/>
      <c r="F45" s="17">
        <v>5000</v>
      </c>
      <c r="G45" s="18">
        <v>4500</v>
      </c>
      <c r="H45" s="19">
        <f t="shared" si="2"/>
        <v>416.66666666666669</v>
      </c>
      <c r="I45" s="21">
        <v>5000</v>
      </c>
      <c r="J45"/>
      <c r="K45" s="53" t="s">
        <v>84</v>
      </c>
      <c r="L45" s="49">
        <v>30</v>
      </c>
      <c r="M45" s="49">
        <v>28</v>
      </c>
      <c r="N45" s="54">
        <v>250000</v>
      </c>
      <c r="O45" s="54">
        <v>15313.17</v>
      </c>
      <c r="P45" s="55">
        <f>(N45-O45)/M45</f>
        <v>8381.6724999999988</v>
      </c>
      <c r="Q45" s="7">
        <f>(P45*25)/100</f>
        <v>2095.4181249999997</v>
      </c>
    </row>
    <row r="46" spans="1:17" ht="15" x14ac:dyDescent="0.3">
      <c r="A46" s="1"/>
      <c r="B46" s="1"/>
      <c r="C46" s="1"/>
      <c r="D46" s="67" t="s">
        <v>44</v>
      </c>
      <c r="E46" s="67"/>
      <c r="F46" s="17">
        <v>1000</v>
      </c>
      <c r="G46" s="27">
        <v>2000</v>
      </c>
      <c r="H46" s="28">
        <f t="shared" si="2"/>
        <v>100</v>
      </c>
      <c r="I46" s="29">
        <v>1200</v>
      </c>
      <c r="J46"/>
      <c r="K46" s="53" t="s">
        <v>85</v>
      </c>
      <c r="L46" s="49">
        <v>15</v>
      </c>
      <c r="M46" s="49">
        <v>14</v>
      </c>
      <c r="N46" s="54">
        <v>70000</v>
      </c>
      <c r="O46" s="54">
        <v>8943.67</v>
      </c>
      <c r="P46" s="55">
        <f>(N46-O46)/M46</f>
        <v>4361.1664285714287</v>
      </c>
      <c r="Q46" s="7">
        <f>(P46*25)/100</f>
        <v>1090.2916071428572</v>
      </c>
    </row>
    <row r="47" spans="1:17" ht="15" x14ac:dyDescent="0.3">
      <c r="A47" s="1"/>
      <c r="B47" s="61" t="s">
        <v>14</v>
      </c>
      <c r="C47" s="61"/>
      <c r="D47" s="61"/>
      <c r="E47" s="61"/>
      <c r="F47" s="24">
        <f>SUM(F45:F46)</f>
        <v>6000</v>
      </c>
      <c r="G47" s="18">
        <f>SUM(G45:G46)</f>
        <v>6500</v>
      </c>
      <c r="H47" s="19">
        <f t="shared" si="2"/>
        <v>516.66666666666663</v>
      </c>
      <c r="I47" s="20">
        <f>SUM(I45:I46)</f>
        <v>6200</v>
      </c>
      <c r="J47"/>
      <c r="K47" s="53" t="s">
        <v>86</v>
      </c>
      <c r="L47" s="49">
        <v>20</v>
      </c>
      <c r="M47" s="49">
        <v>18</v>
      </c>
      <c r="N47" s="54">
        <v>20000</v>
      </c>
      <c r="O47" s="54">
        <v>3727</v>
      </c>
      <c r="P47" s="55">
        <f>(N47-O47)/M47</f>
        <v>904.05555555555554</v>
      </c>
      <c r="Q47" s="7">
        <f>(P47*25)/100</f>
        <v>226.01388888888886</v>
      </c>
    </row>
    <row r="48" spans="1:17" ht="15" x14ac:dyDescent="0.3">
      <c r="A48" s="64" t="s">
        <v>15</v>
      </c>
      <c r="B48" s="64"/>
      <c r="C48" s="64"/>
      <c r="D48" s="64"/>
      <c r="E48" s="64"/>
      <c r="F48" s="22"/>
      <c r="G48" s="25"/>
      <c r="H48" s="19">
        <f t="shared" si="2"/>
        <v>0</v>
      </c>
      <c r="I48" s="21"/>
      <c r="J48"/>
      <c r="K48" s="49"/>
      <c r="L48" s="49"/>
      <c r="M48" s="49"/>
      <c r="N48" s="54"/>
      <c r="O48" s="56" t="s">
        <v>75</v>
      </c>
      <c r="P48" s="55">
        <f>SUM(P45:P47)</f>
        <v>13646.894484126982</v>
      </c>
      <c r="Q48" s="7">
        <f>SUM(Q45:Q47)</f>
        <v>3411.7236210317456</v>
      </c>
    </row>
    <row r="49" spans="1:10" ht="15" x14ac:dyDescent="0.3">
      <c r="A49" s="1"/>
      <c r="B49" s="1"/>
      <c r="C49" s="1"/>
      <c r="D49" s="67" t="s">
        <v>45</v>
      </c>
      <c r="E49" s="67"/>
      <c r="F49" s="17">
        <v>0</v>
      </c>
      <c r="G49" s="27">
        <v>1000</v>
      </c>
      <c r="H49" s="28">
        <f t="shared" si="2"/>
        <v>83.333333333333329</v>
      </c>
      <c r="I49" s="29">
        <v>1000</v>
      </c>
      <c r="J49"/>
    </row>
    <row r="50" spans="1:10" ht="15" x14ac:dyDescent="0.3">
      <c r="A50" s="1"/>
      <c r="B50" s="61" t="s">
        <v>16</v>
      </c>
      <c r="C50" s="61"/>
      <c r="D50" s="61"/>
      <c r="E50" s="61"/>
      <c r="F50" s="24">
        <f>SUM(F49)</f>
        <v>0</v>
      </c>
      <c r="G50" s="18">
        <f>SUM(G49)</f>
        <v>1000</v>
      </c>
      <c r="H50" s="19">
        <f t="shared" si="2"/>
        <v>83.333333333333329</v>
      </c>
      <c r="I50" s="20">
        <f>SUM(I49)</f>
        <v>1000</v>
      </c>
      <c r="J50"/>
    </row>
    <row r="51" spans="1:10" ht="15" x14ac:dyDescent="0.3">
      <c r="A51" s="64" t="s">
        <v>17</v>
      </c>
      <c r="B51" s="64"/>
      <c r="C51" s="64"/>
      <c r="D51" s="64"/>
      <c r="E51" s="64"/>
      <c r="F51" s="22"/>
      <c r="G51" s="25"/>
      <c r="H51" s="19">
        <f t="shared" si="2"/>
        <v>0</v>
      </c>
      <c r="I51" s="21"/>
      <c r="J51"/>
    </row>
    <row r="52" spans="1:10" ht="15" x14ac:dyDescent="0.3">
      <c r="A52" s="1"/>
      <c r="B52" s="1"/>
      <c r="C52" s="1"/>
      <c r="D52" s="67" t="s">
        <v>46</v>
      </c>
      <c r="E52" s="67"/>
      <c r="F52" s="17">
        <v>1100</v>
      </c>
      <c r="G52" s="18">
        <v>1560</v>
      </c>
      <c r="H52" s="19">
        <f t="shared" si="2"/>
        <v>0</v>
      </c>
      <c r="I52" s="21">
        <v>0</v>
      </c>
      <c r="J52"/>
    </row>
    <row r="53" spans="1:10" ht="15" x14ac:dyDescent="0.3">
      <c r="A53" s="1"/>
      <c r="B53" s="1"/>
      <c r="C53" s="1"/>
      <c r="D53" s="67" t="s">
        <v>47</v>
      </c>
      <c r="E53" s="67"/>
      <c r="F53" s="17">
        <v>0</v>
      </c>
      <c r="G53" s="18">
        <v>0</v>
      </c>
      <c r="H53" s="19">
        <f t="shared" si="2"/>
        <v>0</v>
      </c>
      <c r="I53" s="21">
        <v>0</v>
      </c>
      <c r="J53"/>
    </row>
    <row r="54" spans="1:10" ht="15" x14ac:dyDescent="0.3">
      <c r="A54" s="1"/>
      <c r="B54" s="1"/>
      <c r="C54" s="1"/>
      <c r="D54" s="67" t="s">
        <v>48</v>
      </c>
      <c r="E54" s="67"/>
      <c r="F54" s="17">
        <v>7000</v>
      </c>
      <c r="G54" s="18">
        <v>2000</v>
      </c>
      <c r="H54" s="19">
        <f t="shared" si="2"/>
        <v>416.66666666666669</v>
      </c>
      <c r="I54" s="21">
        <v>5000</v>
      </c>
      <c r="J54"/>
    </row>
    <row r="55" spans="1:10" ht="15" x14ac:dyDescent="0.3">
      <c r="A55" s="1"/>
      <c r="B55" s="1"/>
      <c r="C55" s="1"/>
      <c r="D55" s="67" t="s">
        <v>49</v>
      </c>
      <c r="E55" s="67"/>
      <c r="F55" s="17">
        <v>1652</v>
      </c>
      <c r="G55" s="18">
        <v>2661.02</v>
      </c>
      <c r="H55" s="19">
        <f t="shared" si="2"/>
        <v>137.66666666666666</v>
      </c>
      <c r="I55" s="21">
        <v>1652</v>
      </c>
      <c r="J55"/>
    </row>
    <row r="56" spans="1:10" ht="15" x14ac:dyDescent="0.3">
      <c r="A56" s="1"/>
      <c r="B56" s="1"/>
      <c r="C56" s="1"/>
      <c r="D56" s="67" t="s">
        <v>50</v>
      </c>
      <c r="E56" s="67"/>
      <c r="F56" s="17">
        <v>0</v>
      </c>
      <c r="G56" s="18">
        <v>300</v>
      </c>
      <c r="H56" s="19">
        <f t="shared" si="2"/>
        <v>0</v>
      </c>
      <c r="I56" s="21">
        <v>0</v>
      </c>
      <c r="J56"/>
    </row>
    <row r="57" spans="1:10" ht="15" x14ac:dyDescent="0.3">
      <c r="A57" s="1"/>
      <c r="B57" s="1"/>
      <c r="C57" s="1"/>
      <c r="D57" s="67" t="s">
        <v>51</v>
      </c>
      <c r="E57" s="67"/>
      <c r="F57" s="17">
        <v>1400</v>
      </c>
      <c r="G57" s="18">
        <v>300</v>
      </c>
      <c r="H57" s="19">
        <f t="shared" si="2"/>
        <v>25</v>
      </c>
      <c r="I57" s="21">
        <v>300</v>
      </c>
      <c r="J57"/>
    </row>
    <row r="58" spans="1:10" ht="15" x14ac:dyDescent="0.3">
      <c r="A58" s="1"/>
      <c r="B58" s="1"/>
      <c r="C58" s="1"/>
      <c r="D58" s="67" t="s">
        <v>52</v>
      </c>
      <c r="E58" s="67"/>
      <c r="F58" s="17">
        <v>350</v>
      </c>
      <c r="G58" s="18">
        <v>300</v>
      </c>
      <c r="H58" s="19">
        <f t="shared" si="2"/>
        <v>29.166666666666668</v>
      </c>
      <c r="I58" s="21">
        <v>350</v>
      </c>
      <c r="J58"/>
    </row>
    <row r="59" spans="1:10" ht="15" x14ac:dyDescent="0.3">
      <c r="A59" s="1"/>
      <c r="B59" s="1"/>
      <c r="C59" s="1"/>
      <c r="D59" s="67" t="s">
        <v>53</v>
      </c>
      <c r="E59" s="67"/>
      <c r="F59" s="17">
        <v>0</v>
      </c>
      <c r="G59" s="18">
        <v>5000</v>
      </c>
      <c r="H59" s="19">
        <f t="shared" si="2"/>
        <v>0</v>
      </c>
      <c r="I59" s="21">
        <v>0</v>
      </c>
      <c r="J59"/>
    </row>
    <row r="60" spans="1:10" ht="15" x14ac:dyDescent="0.3">
      <c r="A60" s="1"/>
      <c r="B60" s="1"/>
      <c r="C60" s="1"/>
      <c r="D60" s="67" t="s">
        <v>54</v>
      </c>
      <c r="E60" s="67"/>
      <c r="F60" s="17">
        <v>0</v>
      </c>
      <c r="G60" s="18">
        <v>400.46</v>
      </c>
      <c r="H60" s="19">
        <f t="shared" si="2"/>
        <v>33.333333333333336</v>
      </c>
      <c r="I60" s="21">
        <v>400</v>
      </c>
      <c r="J60"/>
    </row>
    <row r="61" spans="1:10" ht="15" x14ac:dyDescent="0.3">
      <c r="A61" s="1"/>
      <c r="B61" s="1"/>
      <c r="C61" s="1"/>
      <c r="D61" s="67" t="s">
        <v>55</v>
      </c>
      <c r="E61" s="67"/>
      <c r="F61" s="17">
        <v>7500</v>
      </c>
      <c r="G61" s="18">
        <v>10999.92</v>
      </c>
      <c r="H61" s="19">
        <f t="shared" si="2"/>
        <v>625</v>
      </c>
      <c r="I61" s="21">
        <v>7500</v>
      </c>
      <c r="J61"/>
    </row>
    <row r="62" spans="1:10" ht="15" x14ac:dyDescent="0.3">
      <c r="A62" s="1"/>
      <c r="B62" s="1"/>
      <c r="C62" s="1"/>
      <c r="D62" s="67" t="s">
        <v>56</v>
      </c>
      <c r="E62" s="67"/>
      <c r="F62" s="17">
        <v>800</v>
      </c>
      <c r="G62" s="27">
        <v>0</v>
      </c>
      <c r="H62" s="28">
        <f t="shared" si="2"/>
        <v>66.666666666666671</v>
      </c>
      <c r="I62" s="29">
        <v>800</v>
      </c>
      <c r="J62"/>
    </row>
    <row r="63" spans="1:10" ht="15" x14ac:dyDescent="0.3">
      <c r="A63" s="1"/>
      <c r="B63" s="61" t="s">
        <v>18</v>
      </c>
      <c r="C63" s="61"/>
      <c r="D63" s="61"/>
      <c r="E63" s="61"/>
      <c r="F63" s="24">
        <f>SUM(F52:F62)</f>
        <v>19802</v>
      </c>
      <c r="G63" s="18">
        <f>SUM(G52:G62)</f>
        <v>23521.4</v>
      </c>
      <c r="H63" s="19">
        <f t="shared" si="2"/>
        <v>1333.5</v>
      </c>
      <c r="I63" s="20">
        <f>SUM(I52:I62)</f>
        <v>16002</v>
      </c>
      <c r="J63"/>
    </row>
    <row r="64" spans="1:10" ht="15.6" thickBot="1" x14ac:dyDescent="0.35">
      <c r="A64" s="1"/>
      <c r="B64" s="69"/>
      <c r="C64" s="69"/>
      <c r="D64" s="69"/>
      <c r="E64" s="1"/>
      <c r="F64" s="31">
        <f>F63+F50+F47+F43+F38+F33</f>
        <v>192673.25</v>
      </c>
      <c r="G64" s="32">
        <f>G63+G50+G47+G43+G38+G33</f>
        <v>145663.4</v>
      </c>
      <c r="H64" s="32">
        <f t="shared" si="2"/>
        <v>17516.600000000002</v>
      </c>
      <c r="I64" s="32">
        <f>I63+I50+I47+I43+I38+I33</f>
        <v>210199.2</v>
      </c>
      <c r="J64"/>
    </row>
    <row r="65" spans="1:9" ht="15" thickTop="1" x14ac:dyDescent="0.3">
      <c r="A65" s="64"/>
      <c r="B65" s="64"/>
      <c r="C65" s="64"/>
      <c r="D65" s="64"/>
      <c r="E65" s="64"/>
      <c r="F65" s="16"/>
      <c r="G65" s="11"/>
      <c r="H65" s="11"/>
      <c r="I65" s="11"/>
    </row>
    <row r="66" spans="1:9" x14ac:dyDescent="0.3">
      <c r="A66" s="1"/>
      <c r="B66" s="1"/>
      <c r="C66" s="1"/>
      <c r="D66" s="67"/>
      <c r="E66" s="67"/>
      <c r="F66" s="13"/>
      <c r="G66" s="14"/>
      <c r="H66" s="14"/>
      <c r="I66" s="14"/>
    </row>
    <row r="67" spans="1:9" x14ac:dyDescent="0.3">
      <c r="A67" s="1"/>
      <c r="B67" s="1"/>
      <c r="C67" s="1"/>
      <c r="D67" s="67"/>
      <c r="E67" s="67"/>
      <c r="F67" s="13"/>
      <c r="G67" s="14"/>
      <c r="H67" s="14"/>
      <c r="I67" s="14"/>
    </row>
    <row r="68" spans="1:9" x14ac:dyDescent="0.3">
      <c r="A68" s="1"/>
      <c r="B68" s="1"/>
      <c r="C68" s="1"/>
      <c r="D68" s="67"/>
      <c r="E68" s="67"/>
      <c r="F68" s="57"/>
      <c r="G68" s="58"/>
      <c r="H68" s="58"/>
      <c r="I68" s="58"/>
    </row>
    <row r="69" spans="1:9" x14ac:dyDescent="0.3">
      <c r="A69" s="1"/>
      <c r="B69" s="61"/>
      <c r="C69" s="61"/>
      <c r="D69" s="61"/>
      <c r="E69" s="61"/>
      <c r="F69" s="57"/>
      <c r="G69" s="57"/>
      <c r="H69" s="57"/>
      <c r="I69" s="15"/>
    </row>
    <row r="70" spans="1:9" x14ac:dyDescent="0.3">
      <c r="A70" s="1"/>
      <c r="B70" s="69"/>
      <c r="C70" s="69"/>
      <c r="D70" s="69"/>
      <c r="E70" s="1"/>
      <c r="F70" s="15"/>
      <c r="G70" s="15"/>
      <c r="H70" s="15"/>
      <c r="I70" s="15"/>
    </row>
  </sheetData>
  <mergeCells count="76">
    <mergeCell ref="L6:L7"/>
    <mergeCell ref="M6:M7"/>
    <mergeCell ref="N6:N7"/>
    <mergeCell ref="O42:Q42"/>
    <mergeCell ref="L43:L44"/>
    <mergeCell ref="M43:M44"/>
    <mergeCell ref="N43:N44"/>
    <mergeCell ref="O43:O44"/>
    <mergeCell ref="P43:P44"/>
    <mergeCell ref="D66:E66"/>
    <mergeCell ref="D67:E67"/>
    <mergeCell ref="D68:E68"/>
    <mergeCell ref="B69:E69"/>
    <mergeCell ref="B70:D70"/>
    <mergeCell ref="A65:E65"/>
    <mergeCell ref="B64:D64"/>
    <mergeCell ref="D62:E62"/>
    <mergeCell ref="B63:E63"/>
    <mergeCell ref="D57:E57"/>
    <mergeCell ref="D58:E58"/>
    <mergeCell ref="D59:E59"/>
    <mergeCell ref="D60:E60"/>
    <mergeCell ref="D61:E61"/>
    <mergeCell ref="D56:E56"/>
    <mergeCell ref="D45:E45"/>
    <mergeCell ref="D46:E46"/>
    <mergeCell ref="B47:E47"/>
    <mergeCell ref="A48:E48"/>
    <mergeCell ref="D49:E49"/>
    <mergeCell ref="B50:E50"/>
    <mergeCell ref="A51:E51"/>
    <mergeCell ref="D52:E52"/>
    <mergeCell ref="D53:E53"/>
    <mergeCell ref="D54:E54"/>
    <mergeCell ref="D55:E55"/>
    <mergeCell ref="A44:E44"/>
    <mergeCell ref="B33:E33"/>
    <mergeCell ref="A34:E34"/>
    <mergeCell ref="D35:E35"/>
    <mergeCell ref="D36:E36"/>
    <mergeCell ref="D37:E37"/>
    <mergeCell ref="B38:E38"/>
    <mergeCell ref="A39:E39"/>
    <mergeCell ref="D40:E40"/>
    <mergeCell ref="D41:E41"/>
    <mergeCell ref="D42:E42"/>
    <mergeCell ref="B43:E43"/>
    <mergeCell ref="D32:E32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A16:E16"/>
    <mergeCell ref="A17:E17"/>
    <mergeCell ref="A18:E18"/>
    <mergeCell ref="D19:E19"/>
    <mergeCell ref="D20:E20"/>
    <mergeCell ref="B15:E15"/>
    <mergeCell ref="F5:H5"/>
    <mergeCell ref="J5:K5"/>
    <mergeCell ref="D6:E6"/>
    <mergeCell ref="A7:D7"/>
    <mergeCell ref="A8:D8"/>
    <mergeCell ref="K6:K7"/>
    <mergeCell ref="D9:E9"/>
    <mergeCell ref="D10:E10"/>
    <mergeCell ref="D11:E11"/>
    <mergeCell ref="D12:E12"/>
    <mergeCell ref="D13:E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jarrod</dc:creator>
  <cp:lastModifiedBy>jamie blum</cp:lastModifiedBy>
  <dcterms:created xsi:type="dcterms:W3CDTF">2024-11-12T21:35:56Z</dcterms:created>
  <dcterms:modified xsi:type="dcterms:W3CDTF">2025-03-02T22:14:52Z</dcterms:modified>
</cp:coreProperties>
</file>