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E902583D-551D-4D76-9513-53631B9D3374}" xr6:coauthVersionLast="47" xr6:coauthVersionMax="47" xr10:uidLastSave="{00000000-0000-0000-0000-000000000000}"/>
  <bookViews>
    <workbookView xWindow="-108" yWindow="-108" windowWidth="23256" windowHeight="13896" xr2:uid="{A2D6145F-BD90-4DDF-877C-37D3BB629BCB}"/>
  </bookViews>
  <sheets>
    <sheet name="Budget 2025" sheetId="7" r:id="rId1"/>
    <sheet name="reserves 2025" sheetId="8" r:id="rId2"/>
  </sheets>
  <definedNames>
    <definedName name="_xlnm.Print_Area" localSheetId="0">'Budget 2025'!$A$1:$D$51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8" l="1"/>
  <c r="F16" i="8"/>
  <c r="G16" i="8"/>
  <c r="E16" i="8"/>
  <c r="C16" i="8"/>
  <c r="G15" i="8"/>
  <c r="E15" i="8"/>
  <c r="C42" i="7"/>
  <c r="D19" i="7"/>
  <c r="D37" i="7" s="1"/>
  <c r="D4" i="7" s="1"/>
  <c r="D48" i="7" s="1"/>
  <c r="C49" i="7" s="1"/>
  <c r="F19" i="7"/>
  <c r="C51" i="7"/>
  <c r="D42" i="7"/>
  <c r="B37" i="7"/>
  <c r="B8" i="7"/>
  <c r="E12" i="8"/>
  <c r="D12" i="8"/>
  <c r="G11" i="8"/>
  <c r="H11" i="8" s="1"/>
  <c r="G10" i="8"/>
  <c r="H10" i="8" s="1"/>
  <c r="G9" i="8"/>
  <c r="H9" i="8" s="1"/>
  <c r="G8" i="8"/>
  <c r="H8" i="8" s="1"/>
  <c r="G7" i="8"/>
  <c r="H7" i="8" s="1"/>
  <c r="G6" i="8"/>
  <c r="H6" i="8" s="1"/>
  <c r="G5" i="8"/>
  <c r="H5" i="8" s="1"/>
  <c r="C50" i="7"/>
  <c r="C37" i="7"/>
  <c r="F17" i="7"/>
  <c r="C8" i="7"/>
  <c r="C48" i="7" l="1"/>
  <c r="C15" i="8"/>
  <c r="D8" i="7"/>
  <c r="F8" i="7" s="1"/>
  <c r="H12" i="8"/>
  <c r="G12" i="8"/>
  <c r="F15" i="8" l="1"/>
  <c r="H15" i="8"/>
</calcChain>
</file>

<file path=xl/sharedStrings.xml><?xml version="1.0" encoding="utf-8"?>
<sst xmlns="http://schemas.openxmlformats.org/spreadsheetml/2006/main" count="96" uniqueCount="89">
  <si>
    <t>Revenue</t>
  </si>
  <si>
    <t>Total Income</t>
  </si>
  <si>
    <t>Operating Expenses</t>
  </si>
  <si>
    <t>Accounting</t>
  </si>
  <si>
    <t>Insurance</t>
  </si>
  <si>
    <t>Pest Control</t>
  </si>
  <si>
    <t>Tree Trimming</t>
  </si>
  <si>
    <t xml:space="preserve">Approved </t>
  </si>
  <si>
    <t>Esimtated Expenses</t>
  </si>
  <si>
    <t>Proposed Budget</t>
  </si>
  <si>
    <t>Bank Fees</t>
  </si>
  <si>
    <t xml:space="preserve">Replacement </t>
  </si>
  <si>
    <t>Breakdown</t>
  </si>
  <si>
    <t>Balance as of</t>
  </si>
  <si>
    <t>Component</t>
  </si>
  <si>
    <t>Cost</t>
  </si>
  <si>
    <t>Percentages</t>
  </si>
  <si>
    <t>Required Funding</t>
  </si>
  <si>
    <t>Roof</t>
  </si>
  <si>
    <t>Painting</t>
  </si>
  <si>
    <t>Paving</t>
  </si>
  <si>
    <t>Annual Reserve</t>
  </si>
  <si>
    <t>50% Reserves</t>
  </si>
  <si>
    <t>Total quarterly maintenance without reserves</t>
  </si>
  <si>
    <t xml:space="preserve">Units </t>
  </si>
  <si>
    <t>Full Reserves Per Home</t>
  </si>
  <si>
    <t>50% Reserves with Maintenance</t>
  </si>
  <si>
    <t>Quarterly Fees Plus Full Reserves</t>
  </si>
  <si>
    <t>Quarterly Fees with 50% Reserves</t>
  </si>
  <si>
    <t>Association Fee Income</t>
  </si>
  <si>
    <t>Laundry Income</t>
  </si>
  <si>
    <t>Interest</t>
  </si>
  <si>
    <t>Cleaning and Maintenance</t>
  </si>
  <si>
    <t>Fertilizer/Weed Control</t>
  </si>
  <si>
    <t>Fire Alarm Inspection</t>
  </si>
  <si>
    <t>Land Lease</t>
  </si>
  <si>
    <t>Landscaping</t>
  </si>
  <si>
    <t>Legal Fees</t>
  </si>
  <si>
    <t>License, Taxes, Permits</t>
  </si>
  <si>
    <t>Management Fee</t>
  </si>
  <si>
    <t>Pool Service</t>
  </si>
  <si>
    <t>Postage and Delivery</t>
  </si>
  <si>
    <t>General &amp; Maintenance</t>
  </si>
  <si>
    <t>Pool Repairs and Parts</t>
  </si>
  <si>
    <t>Water and Sewage</t>
  </si>
  <si>
    <t>Total For Expenses</t>
  </si>
  <si>
    <t>Pool</t>
  </si>
  <si>
    <t>20 Homes</t>
  </si>
  <si>
    <t>Laundry Expense</t>
  </si>
  <si>
    <t>Office Supplies</t>
  </si>
  <si>
    <t>Plumbing Expense</t>
  </si>
  <si>
    <t>Seawall Expense</t>
  </si>
  <si>
    <t>Termites</t>
  </si>
  <si>
    <t>Estimated</t>
  </si>
  <si>
    <t xml:space="preserve">Remaining </t>
  </si>
  <si>
    <t>Life</t>
  </si>
  <si>
    <t>2</t>
  </si>
  <si>
    <t>5</t>
  </si>
  <si>
    <t>Concrete Restoration</t>
  </si>
  <si>
    <t>Seawall</t>
  </si>
  <si>
    <t>20</t>
  </si>
  <si>
    <t>30</t>
  </si>
  <si>
    <t>10</t>
  </si>
  <si>
    <t>8</t>
  </si>
  <si>
    <t>Insurance Deductible</t>
  </si>
  <si>
    <t>Electric</t>
  </si>
  <si>
    <t>Eleectrical Expense</t>
  </si>
  <si>
    <t>Budget 2024</t>
  </si>
  <si>
    <t>Landscape project</t>
  </si>
  <si>
    <t>Web Site</t>
  </si>
  <si>
    <t>Electric project</t>
  </si>
  <si>
    <t>Projects Expenses</t>
  </si>
  <si>
    <t>Total Projects</t>
  </si>
  <si>
    <t>Expences without insurance</t>
  </si>
  <si>
    <t>HOA Fees</t>
  </si>
  <si>
    <t>Insurance 1 time payment</t>
  </si>
  <si>
    <t>1</t>
  </si>
  <si>
    <t>17</t>
  </si>
  <si>
    <t>3</t>
  </si>
  <si>
    <t>2025</t>
  </si>
  <si>
    <t>Hedge Row South Side</t>
  </si>
  <si>
    <t>Hedge Row 1 time assessment</t>
  </si>
  <si>
    <t>Insurance Income</t>
  </si>
  <si>
    <t>Maintenance with insurance financed</t>
  </si>
  <si>
    <t xml:space="preserve">Maintenance fee with no insurance </t>
  </si>
  <si>
    <t>Due February 1, 2025</t>
  </si>
  <si>
    <t>Proposed Reserves for 2025 for 20 Units</t>
  </si>
  <si>
    <t xml:space="preserve">Maint without Insurance </t>
  </si>
  <si>
    <t>Quarterly Fees $2014 if you do not want to finance insurance this is the new rate:  $1264.00 per quarter and due February 1, 2024 for insurance only $3000.00 not include reserves!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</si>
</sst>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9" fontId="4" fillId="0" borderId="2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41" fontId="6" fillId="0" borderId="0" xfId="1" applyNumberFormat="1" applyFont="1"/>
    <xf numFmtId="43" fontId="6" fillId="0" borderId="0" xfId="1" applyFont="1"/>
    <xf numFmtId="42" fontId="7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5" fillId="0" borderId="0" xfId="1" applyFont="1"/>
    <xf numFmtId="9" fontId="0" fillId="0" borderId="0" xfId="1" applyNumberFormat="1" applyFont="1"/>
    <xf numFmtId="43" fontId="0" fillId="0" borderId="0" xfId="1" applyFont="1"/>
    <xf numFmtId="49" fontId="4" fillId="0" borderId="2" xfId="1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43" fontId="8" fillId="0" borderId="2" xfId="1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wrapText="1"/>
    </xf>
    <xf numFmtId="43" fontId="6" fillId="2" borderId="2" xfId="1" applyFont="1" applyFill="1" applyBorder="1" applyAlignment="1">
      <alignment horizontal="center"/>
    </xf>
    <xf numFmtId="49" fontId="6" fillId="2" borderId="2" xfId="1" applyNumberFormat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14" fontId="5" fillId="2" borderId="2" xfId="1" applyNumberFormat="1" applyFont="1" applyFill="1" applyBorder="1" applyAlignment="1">
      <alignment horizontal="center"/>
    </xf>
    <xf numFmtId="43" fontId="5" fillId="2" borderId="13" xfId="1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/>
    </xf>
    <xf numFmtId="164" fontId="5" fillId="2" borderId="14" xfId="1" applyNumberFormat="1" applyFont="1" applyFill="1" applyBorder="1" applyAlignment="1">
      <alignment horizontal="center"/>
    </xf>
    <xf numFmtId="43" fontId="6" fillId="2" borderId="13" xfId="1" applyFont="1" applyFill="1" applyBorder="1" applyAlignment="1">
      <alignment wrapText="1"/>
    </xf>
    <xf numFmtId="164" fontId="0" fillId="0" borderId="14" xfId="0" applyNumberFormat="1" applyBorder="1" applyAlignment="1">
      <alignment horizontal="center"/>
    </xf>
    <xf numFmtId="0" fontId="2" fillId="2" borderId="13" xfId="0" applyFont="1" applyFill="1" applyBorder="1" applyAlignment="1">
      <alignment wrapText="1"/>
    </xf>
    <xf numFmtId="0" fontId="6" fillId="2" borderId="15" xfId="0" applyFont="1" applyFill="1" applyBorder="1" applyAlignment="1">
      <alignment wrapText="1"/>
    </xf>
    <xf numFmtId="0" fontId="6" fillId="0" borderId="16" xfId="0" applyFont="1" applyBorder="1"/>
    <xf numFmtId="164" fontId="6" fillId="0" borderId="16" xfId="1" applyNumberFormat="1" applyFont="1" applyBorder="1" applyAlignment="1">
      <alignment horizontal="center"/>
    </xf>
    <xf numFmtId="49" fontId="6" fillId="0" borderId="16" xfId="1" applyNumberFormat="1" applyFont="1" applyBorder="1" applyAlignment="1">
      <alignment horizontal="center"/>
    </xf>
    <xf numFmtId="164" fontId="6" fillId="0" borderId="17" xfId="1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43" fontId="7" fillId="0" borderId="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8" fillId="0" borderId="10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3632-47CF-4432-80C6-9C418CD29EE6}">
  <dimension ref="A1:F51"/>
  <sheetViews>
    <sheetView tabSelected="1" zoomScaleNormal="100" workbookViewId="0">
      <selection activeCell="H4" sqref="H4"/>
    </sheetView>
  </sheetViews>
  <sheetFormatPr defaultRowHeight="14.4" x14ac:dyDescent="0.3"/>
  <cols>
    <col min="1" max="1" width="24.77734375" bestFit="1" customWidth="1"/>
    <col min="2" max="2" width="17.21875" bestFit="1" customWidth="1"/>
    <col min="3" max="3" width="18.77734375" bestFit="1" customWidth="1"/>
    <col min="4" max="4" width="18.5546875" bestFit="1" customWidth="1"/>
  </cols>
  <sheetData>
    <row r="1" spans="1:6" x14ac:dyDescent="0.3">
      <c r="B1" s="3" t="s">
        <v>7</v>
      </c>
      <c r="C1" s="3" t="s">
        <v>8</v>
      </c>
      <c r="D1" s="3" t="s">
        <v>9</v>
      </c>
    </row>
    <row r="2" spans="1:6" x14ac:dyDescent="0.3">
      <c r="B2" s="3" t="s">
        <v>67</v>
      </c>
      <c r="C2" s="3">
        <v>2024</v>
      </c>
      <c r="D2" s="3">
        <v>2025</v>
      </c>
    </row>
    <row r="3" spans="1:6" x14ac:dyDescent="0.3">
      <c r="A3" t="s">
        <v>0</v>
      </c>
    </row>
    <row r="4" spans="1:6" x14ac:dyDescent="0.3">
      <c r="A4" t="s">
        <v>29</v>
      </c>
      <c r="B4" s="2">
        <v>142249</v>
      </c>
      <c r="C4" s="2">
        <v>106000</v>
      </c>
      <c r="D4" s="2">
        <f>SUM(D37-D7-D6-D5)</f>
        <v>101091</v>
      </c>
    </row>
    <row r="5" spans="1:6" x14ac:dyDescent="0.3">
      <c r="A5" t="s">
        <v>82</v>
      </c>
      <c r="B5" s="2">
        <v>0</v>
      </c>
      <c r="C5" s="2">
        <v>57200</v>
      </c>
      <c r="D5" s="2">
        <v>60000</v>
      </c>
    </row>
    <row r="6" spans="1:6" x14ac:dyDescent="0.3">
      <c r="A6" t="s">
        <v>30</v>
      </c>
      <c r="B6" s="2">
        <v>1700</v>
      </c>
      <c r="C6" s="2">
        <v>650</v>
      </c>
      <c r="D6" s="2">
        <v>600</v>
      </c>
    </row>
    <row r="7" spans="1:6" ht="15" thickBot="1" x14ac:dyDescent="0.35">
      <c r="A7" t="s">
        <v>31</v>
      </c>
      <c r="B7" s="5">
        <v>900</v>
      </c>
      <c r="C7" s="5">
        <v>1400</v>
      </c>
      <c r="D7" s="5">
        <v>1400</v>
      </c>
    </row>
    <row r="8" spans="1:6" x14ac:dyDescent="0.3">
      <c r="A8" t="s">
        <v>1</v>
      </c>
      <c r="B8" s="4">
        <f>SUM(B4:B7)</f>
        <v>144849</v>
      </c>
      <c r="C8" s="4">
        <f>SUM(C4:C7)</f>
        <v>165250</v>
      </c>
      <c r="D8" s="4">
        <f>SUM(D4:D7)</f>
        <v>163091</v>
      </c>
      <c r="F8" s="1">
        <f>D8/20/4</f>
        <v>2038.6375</v>
      </c>
    </row>
    <row r="9" spans="1:6" x14ac:dyDescent="0.3">
      <c r="B9" s="2"/>
      <c r="C9" s="2"/>
      <c r="D9" s="2"/>
    </row>
    <row r="10" spans="1:6" x14ac:dyDescent="0.3">
      <c r="A10" s="21" t="s">
        <v>2</v>
      </c>
      <c r="B10" s="2"/>
      <c r="C10" s="2"/>
      <c r="D10" s="2"/>
    </row>
    <row r="11" spans="1:6" x14ac:dyDescent="0.3">
      <c r="A11" t="s">
        <v>3</v>
      </c>
      <c r="B11" s="2">
        <v>350</v>
      </c>
      <c r="C11" s="2">
        <v>150</v>
      </c>
      <c r="D11" s="2">
        <v>200</v>
      </c>
    </row>
    <row r="12" spans="1:6" x14ac:dyDescent="0.3">
      <c r="A12" t="s">
        <v>10</v>
      </c>
      <c r="B12" s="2">
        <v>20</v>
      </c>
      <c r="C12" s="2">
        <v>20</v>
      </c>
      <c r="D12" s="2">
        <v>20</v>
      </c>
    </row>
    <row r="13" spans="1:6" x14ac:dyDescent="0.3">
      <c r="A13" t="s">
        <v>32</v>
      </c>
      <c r="B13" s="2">
        <v>500</v>
      </c>
      <c r="C13" s="2">
        <v>600</v>
      </c>
      <c r="D13" s="2">
        <v>600</v>
      </c>
    </row>
    <row r="14" spans="1:6" x14ac:dyDescent="0.3">
      <c r="A14" t="s">
        <v>65</v>
      </c>
      <c r="B14" s="2">
        <v>3200</v>
      </c>
      <c r="C14" s="2">
        <v>3800</v>
      </c>
      <c r="D14" s="2">
        <v>4100</v>
      </c>
    </row>
    <row r="15" spans="1:6" x14ac:dyDescent="0.3">
      <c r="A15" t="s">
        <v>33</v>
      </c>
      <c r="B15" s="2">
        <v>100</v>
      </c>
      <c r="C15" s="2">
        <v>0</v>
      </c>
      <c r="D15" s="2">
        <v>0</v>
      </c>
    </row>
    <row r="16" spans="1:6" x14ac:dyDescent="0.3">
      <c r="A16" t="s">
        <v>34</v>
      </c>
      <c r="B16" s="2">
        <v>700</v>
      </c>
      <c r="C16" s="2">
        <v>650</v>
      </c>
      <c r="D16" s="2">
        <v>700</v>
      </c>
    </row>
    <row r="17" spans="1:6" x14ac:dyDescent="0.3">
      <c r="A17" t="s">
        <v>4</v>
      </c>
      <c r="B17" s="2">
        <v>54000</v>
      </c>
      <c r="C17" s="2">
        <v>52000</v>
      </c>
      <c r="D17" s="2">
        <v>60000</v>
      </c>
      <c r="F17">
        <f>10200-8500</f>
        <v>1700</v>
      </c>
    </row>
    <row r="18" spans="1:6" x14ac:dyDescent="0.3">
      <c r="A18" t="s">
        <v>35</v>
      </c>
      <c r="B18" s="2">
        <v>56619</v>
      </c>
      <c r="C18" s="2">
        <v>56619</v>
      </c>
      <c r="D18" s="2">
        <v>56619</v>
      </c>
    </row>
    <row r="19" spans="1:6" x14ac:dyDescent="0.3">
      <c r="A19" t="s">
        <v>36</v>
      </c>
      <c r="B19" s="2">
        <v>8500</v>
      </c>
      <c r="C19" s="2">
        <v>7260</v>
      </c>
      <c r="D19" s="2">
        <f>605*12</f>
        <v>7260</v>
      </c>
      <c r="F19">
        <f>14500*4</f>
        <v>58000</v>
      </c>
    </row>
    <row r="20" spans="1:6" x14ac:dyDescent="0.3">
      <c r="A20" t="s">
        <v>48</v>
      </c>
      <c r="B20" s="2">
        <v>1200</v>
      </c>
      <c r="C20" s="2">
        <v>475</v>
      </c>
      <c r="D20" s="2">
        <v>700</v>
      </c>
    </row>
    <row r="21" spans="1:6" x14ac:dyDescent="0.3">
      <c r="A21" t="s">
        <v>37</v>
      </c>
      <c r="B21" s="2">
        <v>500</v>
      </c>
      <c r="C21" s="2">
        <v>0</v>
      </c>
      <c r="D21" s="2">
        <v>500</v>
      </c>
    </row>
    <row r="22" spans="1:6" x14ac:dyDescent="0.3">
      <c r="A22" t="s">
        <v>38</v>
      </c>
      <c r="B22" s="2">
        <v>412</v>
      </c>
      <c r="C22" s="2">
        <v>412</v>
      </c>
      <c r="D22" s="2">
        <v>412</v>
      </c>
    </row>
    <row r="23" spans="1:6" x14ac:dyDescent="0.3">
      <c r="A23" t="s">
        <v>39</v>
      </c>
      <c r="B23" s="2">
        <v>7500</v>
      </c>
      <c r="C23" s="2">
        <v>7500</v>
      </c>
      <c r="D23" s="2">
        <v>7500</v>
      </c>
    </row>
    <row r="24" spans="1:6" x14ac:dyDescent="0.3">
      <c r="A24" t="s">
        <v>69</v>
      </c>
      <c r="B24" s="2">
        <v>0</v>
      </c>
      <c r="C24" s="2">
        <v>0</v>
      </c>
      <c r="D24" s="2">
        <v>300</v>
      </c>
    </row>
    <row r="25" spans="1:6" x14ac:dyDescent="0.3">
      <c r="A25" t="s">
        <v>5</v>
      </c>
      <c r="B25" s="2">
        <v>1240</v>
      </c>
      <c r="C25" s="2">
        <v>1260</v>
      </c>
      <c r="D25" s="2">
        <v>1260</v>
      </c>
    </row>
    <row r="26" spans="1:6" x14ac:dyDescent="0.3">
      <c r="A26" t="s">
        <v>40</v>
      </c>
      <c r="B26" s="2">
        <v>4000</v>
      </c>
      <c r="C26" s="2">
        <v>4010</v>
      </c>
      <c r="D26" s="2">
        <v>4010</v>
      </c>
    </row>
    <row r="27" spans="1:6" x14ac:dyDescent="0.3">
      <c r="A27" t="s">
        <v>50</v>
      </c>
      <c r="B27" s="2">
        <v>500</v>
      </c>
      <c r="C27" s="2">
        <v>320</v>
      </c>
      <c r="D27" s="2">
        <v>320</v>
      </c>
    </row>
    <row r="28" spans="1:6" x14ac:dyDescent="0.3">
      <c r="A28" t="s">
        <v>41</v>
      </c>
      <c r="B28" s="2">
        <v>105</v>
      </c>
      <c r="C28" s="2">
        <v>150</v>
      </c>
      <c r="D28" s="2">
        <v>150</v>
      </c>
      <c r="F28" s="1"/>
    </row>
    <row r="29" spans="1:6" x14ac:dyDescent="0.3">
      <c r="A29" t="s">
        <v>66</v>
      </c>
      <c r="B29" s="2">
        <v>200</v>
      </c>
      <c r="C29" s="2">
        <v>0</v>
      </c>
      <c r="D29" s="2">
        <v>200</v>
      </c>
    </row>
    <row r="30" spans="1:6" x14ac:dyDescent="0.3">
      <c r="A30" t="s">
        <v>51</v>
      </c>
      <c r="B30" s="2">
        <v>1500</v>
      </c>
      <c r="C30" s="2">
        <v>0</v>
      </c>
      <c r="D30" s="2">
        <v>2000</v>
      </c>
    </row>
    <row r="31" spans="1:6" x14ac:dyDescent="0.3">
      <c r="A31" t="s">
        <v>49</v>
      </c>
      <c r="B31" s="2">
        <v>260</v>
      </c>
      <c r="C31" s="2">
        <v>310</v>
      </c>
      <c r="D31" s="2">
        <v>340</v>
      </c>
    </row>
    <row r="32" spans="1:6" x14ac:dyDescent="0.3">
      <c r="A32" t="s">
        <v>42</v>
      </c>
      <c r="B32" s="2">
        <v>1500</v>
      </c>
      <c r="C32" s="2">
        <v>2000</v>
      </c>
      <c r="D32" s="2">
        <v>2200</v>
      </c>
    </row>
    <row r="33" spans="1:4" x14ac:dyDescent="0.3">
      <c r="A33" t="s">
        <v>43</v>
      </c>
      <c r="B33" s="2">
        <v>500</v>
      </c>
      <c r="C33" s="2">
        <v>1100</v>
      </c>
      <c r="D33" s="2">
        <v>700</v>
      </c>
    </row>
    <row r="34" spans="1:4" x14ac:dyDescent="0.3">
      <c r="A34" t="s">
        <v>52</v>
      </c>
      <c r="B34" s="2">
        <v>0</v>
      </c>
      <c r="C34" s="2">
        <v>0</v>
      </c>
      <c r="D34" s="2">
        <v>0</v>
      </c>
    </row>
    <row r="35" spans="1:4" x14ac:dyDescent="0.3">
      <c r="A35" t="s">
        <v>6</v>
      </c>
      <c r="B35" s="2">
        <v>1000</v>
      </c>
      <c r="C35" s="2">
        <v>500</v>
      </c>
      <c r="D35" s="2">
        <v>1000</v>
      </c>
    </row>
    <row r="36" spans="1:4" ht="15" thickBot="1" x14ac:dyDescent="0.35">
      <c r="A36" t="s">
        <v>44</v>
      </c>
      <c r="B36" s="5">
        <v>10500</v>
      </c>
      <c r="C36" s="5">
        <v>11700</v>
      </c>
      <c r="D36" s="5">
        <v>12000</v>
      </c>
    </row>
    <row r="37" spans="1:4" x14ac:dyDescent="0.3">
      <c r="A37" t="s">
        <v>45</v>
      </c>
      <c r="B37" s="4">
        <f>SUM(B11:B36)</f>
        <v>154906</v>
      </c>
      <c r="C37" s="4">
        <f>SUM(C11:C36)</f>
        <v>150836</v>
      </c>
      <c r="D37" s="4">
        <f>SUM(D11:D36)</f>
        <v>163091</v>
      </c>
    </row>
    <row r="38" spans="1:4" x14ac:dyDescent="0.3">
      <c r="A38" s="21" t="s">
        <v>71</v>
      </c>
      <c r="B38" s="2"/>
      <c r="C38" s="2"/>
      <c r="D38" s="2"/>
    </row>
    <row r="39" spans="1:4" x14ac:dyDescent="0.3">
      <c r="A39" t="s">
        <v>70</v>
      </c>
      <c r="B39" s="2"/>
      <c r="C39" s="2">
        <v>3343.65</v>
      </c>
      <c r="D39" s="2">
        <v>0</v>
      </c>
    </row>
    <row r="40" spans="1:4" x14ac:dyDescent="0.3">
      <c r="A40" t="s">
        <v>68</v>
      </c>
      <c r="B40" s="2"/>
      <c r="C40" s="2">
        <v>14987</v>
      </c>
      <c r="D40" s="2">
        <v>0</v>
      </c>
    </row>
    <row r="41" spans="1:4" x14ac:dyDescent="0.3">
      <c r="A41" t="s">
        <v>80</v>
      </c>
      <c r="B41" s="29"/>
      <c r="C41" s="29">
        <v>0</v>
      </c>
      <c r="D41" s="29">
        <v>6700</v>
      </c>
    </row>
    <row r="42" spans="1:4" ht="15" thickBot="1" x14ac:dyDescent="0.35">
      <c r="A42" t="s">
        <v>72</v>
      </c>
      <c r="B42" s="2"/>
      <c r="C42" s="4">
        <f>SUM(C39:C41)</f>
        <v>18330.650000000001</v>
      </c>
      <c r="D42" s="2">
        <f>SUM(D39:D41)</f>
        <v>6700</v>
      </c>
    </row>
    <row r="43" spans="1:4" x14ac:dyDescent="0.3">
      <c r="A43" s="50" t="s">
        <v>88</v>
      </c>
      <c r="B43" s="51"/>
      <c r="C43" s="51"/>
      <c r="D43" s="52"/>
    </row>
    <row r="44" spans="1:4" x14ac:dyDescent="0.3">
      <c r="A44" s="53"/>
      <c r="B44" s="54"/>
      <c r="C44" s="54"/>
      <c r="D44" s="55"/>
    </row>
    <row r="45" spans="1:4" ht="15" thickBot="1" x14ac:dyDescent="0.35">
      <c r="A45" s="56"/>
      <c r="B45" s="57"/>
      <c r="C45" s="57"/>
      <c r="D45" s="58"/>
    </row>
    <row r="46" spans="1:4" x14ac:dyDescent="0.3">
      <c r="B46" s="2"/>
      <c r="C46" s="2"/>
      <c r="D46" s="2"/>
    </row>
    <row r="47" spans="1:4" ht="28.8" x14ac:dyDescent="0.3">
      <c r="A47" s="62"/>
      <c r="B47" s="62"/>
      <c r="C47" s="31" t="s">
        <v>74</v>
      </c>
      <c r="D47" s="32" t="s">
        <v>73</v>
      </c>
    </row>
    <row r="48" spans="1:4" x14ac:dyDescent="0.3">
      <c r="A48" s="63" t="s">
        <v>83</v>
      </c>
      <c r="B48" s="63"/>
      <c r="C48" s="48">
        <f>SUM(D48+D17)/4/20</f>
        <v>2013.6375</v>
      </c>
      <c r="D48" s="9">
        <f>SUM(D4)</f>
        <v>101091</v>
      </c>
    </row>
    <row r="49" spans="1:4" x14ac:dyDescent="0.3">
      <c r="A49" s="61" t="s">
        <v>84</v>
      </c>
      <c r="B49" s="61"/>
      <c r="C49" s="48">
        <f>SUM(D48/4/20)</f>
        <v>1263.6375</v>
      </c>
      <c r="D49" s="30"/>
    </row>
    <row r="50" spans="1:4" x14ac:dyDescent="0.3">
      <c r="A50" s="61" t="s">
        <v>75</v>
      </c>
      <c r="B50" s="61"/>
      <c r="C50" s="48">
        <f>D17/20</f>
        <v>3000</v>
      </c>
      <c r="D50" s="30" t="s">
        <v>85</v>
      </c>
    </row>
    <row r="51" spans="1:4" x14ac:dyDescent="0.3">
      <c r="A51" s="61" t="s">
        <v>81</v>
      </c>
      <c r="B51" s="61"/>
      <c r="C51" s="48">
        <f>D42/20</f>
        <v>335</v>
      </c>
      <c r="D51" s="30"/>
    </row>
  </sheetData>
  <mergeCells count="6">
    <mergeCell ref="A51:B51"/>
    <mergeCell ref="A47:B47"/>
    <mergeCell ref="A43:D45"/>
    <mergeCell ref="A48:B48"/>
    <mergeCell ref="A49:B49"/>
    <mergeCell ref="A50:B50"/>
  </mergeCells>
  <pageMargins left="0.7" right="0.7" top="0.75" bottom="0.75" header="0.3" footer="0.3"/>
  <pageSetup scale="88" orientation="portrait" r:id="rId1"/>
  <headerFooter>
    <oddHeader>&amp;CFairbanks Terrace, Inc
Budget 2025
January 1, 2025 to December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91397-3403-4C29-9D52-7AF488568729}">
  <dimension ref="A1:I22"/>
  <sheetViews>
    <sheetView zoomScaleNormal="100" workbookViewId="0">
      <selection activeCell="H17" sqref="H17"/>
    </sheetView>
  </sheetViews>
  <sheetFormatPr defaultColWidth="8.77734375" defaultRowHeight="14.4" x14ac:dyDescent="0.3"/>
  <cols>
    <col min="1" max="1" width="14.44140625" style="22" customWidth="1"/>
    <col min="2" max="2" width="14.5546875" customWidth="1"/>
    <col min="3" max="3" width="15.44140625" bestFit="1" customWidth="1"/>
    <col min="4" max="4" width="15.44140625" customWidth="1"/>
    <col min="5" max="5" width="20.44140625" bestFit="1" customWidth="1"/>
    <col min="6" max="6" width="20.77734375" customWidth="1"/>
    <col min="7" max="7" width="18.77734375" bestFit="1" customWidth="1"/>
    <col min="8" max="8" width="16.77734375" bestFit="1" customWidth="1"/>
    <col min="9" max="9" width="8.21875" customWidth="1"/>
    <col min="10" max="10" width="3.44140625" customWidth="1"/>
    <col min="11" max="11" width="5.44140625" customWidth="1"/>
    <col min="12" max="12" width="9.44140625" bestFit="1" customWidth="1"/>
  </cols>
  <sheetData>
    <row r="1" spans="1:9" ht="19.95" customHeight="1" x14ac:dyDescent="0.3">
      <c r="A1" s="64" t="s">
        <v>86</v>
      </c>
      <c r="B1" s="65"/>
      <c r="C1" s="65"/>
      <c r="D1" s="65"/>
      <c r="E1" s="65"/>
      <c r="F1" s="65"/>
      <c r="G1" s="65"/>
      <c r="H1" s="66"/>
    </row>
    <row r="2" spans="1:9" x14ac:dyDescent="0.3">
      <c r="A2" s="67"/>
      <c r="B2" s="68"/>
      <c r="C2" s="68"/>
      <c r="D2" s="68"/>
      <c r="E2" s="68"/>
      <c r="F2" s="68"/>
      <c r="G2" s="68"/>
      <c r="H2" s="69"/>
    </row>
    <row r="3" spans="1:9" x14ac:dyDescent="0.3">
      <c r="A3" s="37"/>
      <c r="B3" s="33" t="s">
        <v>53</v>
      </c>
      <c r="C3" s="33" t="s">
        <v>54</v>
      </c>
      <c r="D3" s="33" t="s">
        <v>11</v>
      </c>
      <c r="E3" s="33" t="s">
        <v>12</v>
      </c>
      <c r="F3" s="33" t="s">
        <v>13</v>
      </c>
      <c r="G3" s="34" t="s">
        <v>79</v>
      </c>
      <c r="H3" s="38">
        <v>2025</v>
      </c>
    </row>
    <row r="4" spans="1:9" x14ac:dyDescent="0.3">
      <c r="A4" s="37" t="s">
        <v>14</v>
      </c>
      <c r="B4" s="35" t="s">
        <v>55</v>
      </c>
      <c r="C4" s="35" t="s">
        <v>55</v>
      </c>
      <c r="D4" s="35" t="s">
        <v>15</v>
      </c>
      <c r="E4" s="35" t="s">
        <v>16</v>
      </c>
      <c r="F4" s="36">
        <v>45657</v>
      </c>
      <c r="G4" s="35" t="s">
        <v>17</v>
      </c>
      <c r="H4" s="39" t="s">
        <v>22</v>
      </c>
    </row>
    <row r="5" spans="1:9" x14ac:dyDescent="0.3">
      <c r="A5" s="40" t="s">
        <v>19</v>
      </c>
      <c r="B5" s="18" t="s">
        <v>63</v>
      </c>
      <c r="C5" s="18" t="s">
        <v>56</v>
      </c>
      <c r="D5" s="6">
        <v>25000</v>
      </c>
      <c r="E5" s="7">
        <v>0.2</v>
      </c>
      <c r="F5" s="8">
        <v>0</v>
      </c>
      <c r="G5" s="8">
        <f t="shared" ref="G5:G11" si="0">D5/C5</f>
        <v>12500</v>
      </c>
      <c r="H5" s="41">
        <f>SUM(G5*0.5)</f>
        <v>6250</v>
      </c>
    </row>
    <row r="6" spans="1:9" x14ac:dyDescent="0.3">
      <c r="A6" s="40" t="s">
        <v>46</v>
      </c>
      <c r="B6" s="18" t="s">
        <v>62</v>
      </c>
      <c r="C6" s="18" t="s">
        <v>78</v>
      </c>
      <c r="D6" s="6">
        <v>10000</v>
      </c>
      <c r="E6" s="7">
        <v>0.1</v>
      </c>
      <c r="F6" s="8">
        <v>0</v>
      </c>
      <c r="G6" s="8">
        <f t="shared" si="0"/>
        <v>3333.3333333333335</v>
      </c>
      <c r="H6" s="41">
        <f>SUM(G6*0.5)</f>
        <v>1666.6666666666667</v>
      </c>
    </row>
    <row r="7" spans="1:9" x14ac:dyDescent="0.3">
      <c r="A7" s="42" t="s">
        <v>20</v>
      </c>
      <c r="B7" s="19" t="s">
        <v>60</v>
      </c>
      <c r="C7" s="19" t="s">
        <v>77</v>
      </c>
      <c r="D7" s="8">
        <v>25000</v>
      </c>
      <c r="E7" s="10">
        <v>0.1</v>
      </c>
      <c r="F7" s="8">
        <v>0</v>
      </c>
      <c r="G7" s="8">
        <f t="shared" si="0"/>
        <v>1470.5882352941176</v>
      </c>
      <c r="H7" s="41">
        <f>SUM(G7*0.5)</f>
        <v>735.29411764705878</v>
      </c>
    </row>
    <row r="8" spans="1:9" ht="28.8" x14ac:dyDescent="0.3">
      <c r="A8" s="42" t="s">
        <v>64</v>
      </c>
      <c r="B8" s="19" t="s">
        <v>57</v>
      </c>
      <c r="C8" s="19" t="s">
        <v>76</v>
      </c>
      <c r="D8" s="8">
        <v>42000</v>
      </c>
      <c r="E8" s="10">
        <v>0.05</v>
      </c>
      <c r="F8" s="8">
        <v>0</v>
      </c>
      <c r="G8" s="8">
        <f t="shared" si="0"/>
        <v>42000</v>
      </c>
      <c r="H8" s="41">
        <f>G8*0.5</f>
        <v>21000</v>
      </c>
    </row>
    <row r="9" spans="1:9" x14ac:dyDescent="0.3">
      <c r="A9" s="42" t="s">
        <v>59</v>
      </c>
      <c r="B9" s="19" t="s">
        <v>61</v>
      </c>
      <c r="C9" s="19" t="s">
        <v>63</v>
      </c>
      <c r="D9" s="8">
        <v>100000</v>
      </c>
      <c r="E9" s="10">
        <v>0.05</v>
      </c>
      <c r="F9" s="8">
        <v>0</v>
      </c>
      <c r="G9" s="8">
        <f t="shared" si="0"/>
        <v>12500</v>
      </c>
      <c r="H9" s="41">
        <f>G9*0.5</f>
        <v>6250</v>
      </c>
    </row>
    <row r="10" spans="1:9" ht="28.8" x14ac:dyDescent="0.3">
      <c r="A10" s="42" t="s">
        <v>58</v>
      </c>
      <c r="B10" s="19" t="s">
        <v>62</v>
      </c>
      <c r="C10" s="19" t="s">
        <v>78</v>
      </c>
      <c r="D10" s="8">
        <v>70000</v>
      </c>
      <c r="E10" s="10">
        <v>0.15</v>
      </c>
      <c r="F10" s="8">
        <v>0</v>
      </c>
      <c r="G10" s="8">
        <f t="shared" si="0"/>
        <v>23333.333333333332</v>
      </c>
      <c r="H10" s="41">
        <f>G10*0.5</f>
        <v>11666.666666666666</v>
      </c>
    </row>
    <row r="11" spans="1:9" x14ac:dyDescent="0.3">
      <c r="A11" s="42" t="s">
        <v>18</v>
      </c>
      <c r="B11" s="19" t="s">
        <v>60</v>
      </c>
      <c r="C11" s="19" t="s">
        <v>63</v>
      </c>
      <c r="D11" s="8">
        <v>200000</v>
      </c>
      <c r="E11" s="10">
        <v>0.35</v>
      </c>
      <c r="F11" s="8">
        <v>0</v>
      </c>
      <c r="G11" s="8">
        <f t="shared" si="0"/>
        <v>25000</v>
      </c>
      <c r="H11" s="41">
        <f>G11*0.5</f>
        <v>12500</v>
      </c>
    </row>
    <row r="12" spans="1:9" ht="27.6" thickBot="1" x14ac:dyDescent="0.35">
      <c r="A12" s="43" t="s">
        <v>21</v>
      </c>
      <c r="B12" s="44"/>
      <c r="C12" s="44"/>
      <c r="D12" s="45">
        <f>SUM(D5:D11)</f>
        <v>472000</v>
      </c>
      <c r="E12" s="46">
        <f>SUM(E5:E11)</f>
        <v>1</v>
      </c>
      <c r="F12" s="45">
        <v>0</v>
      </c>
      <c r="G12" s="45">
        <f>SUM(G5:G11)</f>
        <v>120137.25490196078</v>
      </c>
      <c r="H12" s="47">
        <f>SUM(H5:H11)</f>
        <v>60068.627450980392</v>
      </c>
      <c r="I12" s="12"/>
    </row>
    <row r="13" spans="1:9" ht="39" customHeight="1" x14ac:dyDescent="0.3">
      <c r="F13" s="11"/>
      <c r="I13" s="15"/>
    </row>
    <row r="14" spans="1:9" ht="39.6" x14ac:dyDescent="0.3">
      <c r="A14" s="49" t="s">
        <v>23</v>
      </c>
      <c r="B14" s="49"/>
      <c r="C14" s="49"/>
      <c r="D14" s="49"/>
      <c r="E14" s="13" t="s">
        <v>25</v>
      </c>
      <c r="F14" s="20" t="s">
        <v>27</v>
      </c>
      <c r="G14" s="14" t="s">
        <v>26</v>
      </c>
      <c r="H14" s="14" t="s">
        <v>28</v>
      </c>
    </row>
    <row r="15" spans="1:9" s="28" customFormat="1" ht="28.5" customHeight="1" x14ac:dyDescent="0.3">
      <c r="A15" s="24" t="s">
        <v>24</v>
      </c>
      <c r="B15" s="25" t="s">
        <v>47</v>
      </c>
      <c r="C15" s="59">
        <f>'Budget 2025'!C48</f>
        <v>2013.6375</v>
      </c>
      <c r="D15" s="60"/>
      <c r="E15" s="26">
        <f>SUM(G12/20/4)</f>
        <v>1501.7156862745098</v>
      </c>
      <c r="F15" s="27">
        <f>C15+E15</f>
        <v>3515.3531862745099</v>
      </c>
      <c r="G15" s="27">
        <f>SUM(H12/20/4)</f>
        <v>750.85784313725492</v>
      </c>
      <c r="H15" s="27">
        <f>C15+G15</f>
        <v>2764.4953431372551</v>
      </c>
    </row>
    <row r="16" spans="1:9" ht="33" customHeight="1" x14ac:dyDescent="0.3">
      <c r="A16" s="24" t="s">
        <v>24</v>
      </c>
      <c r="B16" s="24" t="s">
        <v>87</v>
      </c>
      <c r="C16" s="59">
        <f>'Budget 2025'!C49</f>
        <v>1263.6375</v>
      </c>
      <c r="D16" s="60"/>
      <c r="E16" s="26">
        <f>G12/20/4</f>
        <v>1501.7156862745098</v>
      </c>
      <c r="F16" s="27">
        <f>C16+E16</f>
        <v>2765.3531862745099</v>
      </c>
      <c r="G16" s="27">
        <f>H12/20/4</f>
        <v>750.85784313725492</v>
      </c>
      <c r="H16" s="27">
        <f>G16+C16</f>
        <v>2014.4953431372551</v>
      </c>
    </row>
    <row r="17" spans="1:5" x14ac:dyDescent="0.3">
      <c r="E17" s="11"/>
    </row>
    <row r="18" spans="1:5" x14ac:dyDescent="0.3">
      <c r="E18" s="16"/>
    </row>
    <row r="19" spans="1:5" x14ac:dyDescent="0.3">
      <c r="E19" s="11"/>
    </row>
    <row r="20" spans="1:5" x14ac:dyDescent="0.3">
      <c r="A20" s="23"/>
    </row>
    <row r="22" spans="1:5" x14ac:dyDescent="0.3">
      <c r="E22" s="17"/>
    </row>
  </sheetData>
  <mergeCells count="4">
    <mergeCell ref="A14:D14"/>
    <mergeCell ref="C15:D15"/>
    <mergeCell ref="A1:H2"/>
    <mergeCell ref="C16:D16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2025</vt:lpstr>
      <vt:lpstr>reserves 2025</vt:lpstr>
      <vt:lpstr>'Budget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2024-10-24T17:59:10Z</cp:lastPrinted>
  <dcterms:created xsi:type="dcterms:W3CDTF">2022-10-11T15:09:16Z</dcterms:created>
  <dcterms:modified xsi:type="dcterms:W3CDTF">2025-03-03T02:03:38Z</dcterms:modified>
</cp:coreProperties>
</file>