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wner\Downloads\"/>
    </mc:Choice>
  </mc:AlternateContent>
  <xr:revisionPtr revIDLastSave="0" documentId="13_ncr:1_{C73F0C65-5758-49D3-A260-C52B5C7133AE}" xr6:coauthVersionLast="47" xr6:coauthVersionMax="47" xr10:uidLastSave="{00000000-0000-0000-0000-000000000000}"/>
  <bookViews>
    <workbookView xWindow="-108" yWindow="-108" windowWidth="23256" windowHeight="13896" xr2:uid="{A2D6145F-BD90-4DDF-877C-37D3BB629BCB}"/>
  </bookViews>
  <sheets>
    <sheet name="Budget 2025" sheetId="3" r:id="rId1"/>
    <sheet name="reserves 2025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2" i="2" l="1"/>
  <c r="B43" i="3"/>
  <c r="B39" i="3"/>
  <c r="B24" i="3"/>
  <c r="B7" i="3"/>
  <c r="D43" i="3"/>
  <c r="D39" i="3"/>
  <c r="D24" i="3"/>
  <c r="C24" i="3"/>
  <c r="C10" i="3"/>
  <c r="F12" i="2"/>
  <c r="D12" i="2"/>
  <c r="F6" i="2"/>
  <c r="G6" i="2" s="1"/>
  <c r="F5" i="2"/>
  <c r="F7" i="2"/>
  <c r="G7" i="2" s="1"/>
  <c r="D9" i="2"/>
  <c r="E9" i="2"/>
  <c r="E8" i="2"/>
  <c r="F8" i="2" s="1"/>
  <c r="G8" i="2" s="1"/>
  <c r="E5" i="2"/>
  <c r="C9" i="2"/>
  <c r="D45" i="3" l="1"/>
  <c r="D5" i="3" s="1"/>
  <c r="D10" i="3" s="1"/>
  <c r="C39" i="3"/>
  <c r="C45" i="3" s="1"/>
  <c r="B45" i="3"/>
  <c r="B5" i="3" s="1"/>
  <c r="B10" i="3" s="1"/>
  <c r="G5" i="2"/>
  <c r="F9" i="2"/>
  <c r="G9" i="2"/>
  <c r="C47" i="3" l="1"/>
  <c r="G12" i="2" l="1"/>
  <c r="E12" i="2"/>
</calcChain>
</file>

<file path=xl/sharedStrings.xml><?xml version="1.0" encoding="utf-8"?>
<sst xmlns="http://schemas.openxmlformats.org/spreadsheetml/2006/main" count="72" uniqueCount="72">
  <si>
    <t>Maintenance Assessment</t>
  </si>
  <si>
    <t>Reserves Assessment</t>
  </si>
  <si>
    <t>Interest Income</t>
  </si>
  <si>
    <t>Late Fee Income</t>
  </si>
  <si>
    <t>Total Income</t>
  </si>
  <si>
    <t>Operating Expenses</t>
  </si>
  <si>
    <t>Genreal Administration</t>
  </si>
  <si>
    <t>Management Fees</t>
  </si>
  <si>
    <t>Accounting</t>
  </si>
  <si>
    <t>Insurance</t>
  </si>
  <si>
    <t>Legal</t>
  </si>
  <si>
    <t>Tax Return</t>
  </si>
  <si>
    <t>Total General Expenses</t>
  </si>
  <si>
    <t>Repairs and Maintenance</t>
  </si>
  <si>
    <t>Cleaning &amp; Maintenance</t>
  </si>
  <si>
    <t xml:space="preserve">Landscaping and Ground </t>
  </si>
  <si>
    <t>Pest Control</t>
  </si>
  <si>
    <t>Gernal R &amp; M</t>
  </si>
  <si>
    <t>Irrigation</t>
  </si>
  <si>
    <t>Landscape Replacement</t>
  </si>
  <si>
    <t>Tree Trimming</t>
  </si>
  <si>
    <t>Fertilizeration</t>
  </si>
  <si>
    <t>Shared Epxense (Electric)</t>
  </si>
  <si>
    <t>Total Expense Reapris and Maint</t>
  </si>
  <si>
    <t>Utilities</t>
  </si>
  <si>
    <t>Water &amp; Sewer</t>
  </si>
  <si>
    <t>Total Utilities</t>
  </si>
  <si>
    <t>Total without Reserves</t>
  </si>
  <si>
    <t>Esimtated Expenses</t>
  </si>
  <si>
    <t>Special Assessment</t>
  </si>
  <si>
    <t>Bank Fees</t>
  </si>
  <si>
    <t>Loan Repayment</t>
  </si>
  <si>
    <t>Shared Lawn Expense</t>
  </si>
  <si>
    <t>Estimated/</t>
  </si>
  <si>
    <t xml:space="preserve">Replacement </t>
  </si>
  <si>
    <t>Breakdown</t>
  </si>
  <si>
    <t>Balance as of</t>
  </si>
  <si>
    <t>Component</t>
  </si>
  <si>
    <t>Remain Life</t>
  </si>
  <si>
    <t>Cost</t>
  </si>
  <si>
    <t>Percentages</t>
  </si>
  <si>
    <t>Required Funding</t>
  </si>
  <si>
    <t>Roof</t>
  </si>
  <si>
    <t>Painting</t>
  </si>
  <si>
    <t>Paving</t>
  </si>
  <si>
    <t>Annual Reserve</t>
  </si>
  <si>
    <t>Fence</t>
  </si>
  <si>
    <t>50% Reserves</t>
  </si>
  <si>
    <t>Total quarterly maintenance without reserves</t>
  </si>
  <si>
    <t xml:space="preserve">Units </t>
  </si>
  <si>
    <t>Full Reserves Per Home</t>
  </si>
  <si>
    <t>50% Reserves with Maintenance</t>
  </si>
  <si>
    <t>Quarterly Fees Plus Full Reserves</t>
  </si>
  <si>
    <t>Quarterly Fees with 50% Reserves</t>
  </si>
  <si>
    <t>5/5</t>
  </si>
  <si>
    <t>10/10</t>
  </si>
  <si>
    <t>38 Homes</t>
  </si>
  <si>
    <t>License Fees and Dues</t>
  </si>
  <si>
    <t>Approved budget 2024</t>
  </si>
  <si>
    <t>Pool Monthly Maintenance</t>
  </si>
  <si>
    <t>Roof Expense</t>
  </si>
  <si>
    <t>2025</t>
  </si>
  <si>
    <t>Web Site</t>
  </si>
  <si>
    <t>Office Suplies</t>
  </si>
  <si>
    <t>6/8</t>
  </si>
  <si>
    <t>30/26</t>
  </si>
  <si>
    <t>Proposed Budget</t>
  </si>
  <si>
    <t>Quartelry Fees without Reserves for 2025</t>
  </si>
  <si>
    <t>$25 per month plus $100 for site</t>
  </si>
  <si>
    <t>Income</t>
  </si>
  <si>
    <t xml:space="preserve">The Park at Tangelwood Lakes HOA
Budget for 2025
January 1, 2025 to December 31, 2025  </t>
  </si>
  <si>
    <t>Proposed Reserve 2025 - 38 Units - Revised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</si>
</sst>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(&quot;$&quot;* #,##0_);_(&quot;$&quot;* \(#,##0\);_(&quot;$&quot;* &quot;-&quot;_);_(@_)"/>
    <numFmt numFmtId="41" formatCode="_(* #,##0_);_(* \(#,##0\);_(* &quot;-&quot;_);_(@_)"/>
    <numFmt numFmtId="43" formatCode="_(* #,##0.00_);_(* \(#,##0.00\);_(* &quot;-&quot;??_);_(@_)"/>
    <numFmt numFmtId="164" formatCode="&quot;$&quot;#,##0.00"/>
    <numFmt numFmtId="165" formatCode="&quot;$&quot;#,##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b/>
      <sz val="11"/>
      <name val="Times New Roman"/>
      <family val="1"/>
    </font>
    <font>
      <sz val="1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7">
    <xf numFmtId="0" fontId="0" fillId="0" borderId="0" xfId="0"/>
    <xf numFmtId="164" fontId="0" fillId="0" borderId="0" xfId="0" applyNumberFormat="1" applyAlignment="1">
      <alignment horizontal="center"/>
    </xf>
    <xf numFmtId="0" fontId="2" fillId="0" borderId="0" xfId="0" applyFont="1" applyAlignment="1">
      <alignment horizontal="center"/>
    </xf>
    <xf numFmtId="43" fontId="5" fillId="0" borderId="2" xfId="1" applyFont="1" applyBorder="1" applyAlignment="1">
      <alignment horizontal="center"/>
    </xf>
    <xf numFmtId="43" fontId="6" fillId="0" borderId="2" xfId="1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14" fontId="5" fillId="0" borderId="2" xfId="1" applyNumberFormat="1" applyFont="1" applyBorder="1" applyAlignment="1">
      <alignment horizontal="center"/>
    </xf>
    <xf numFmtId="164" fontId="5" fillId="0" borderId="2" xfId="1" applyNumberFormat="1" applyFont="1" applyFill="1" applyBorder="1" applyAlignment="1">
      <alignment horizontal="center"/>
    </xf>
    <xf numFmtId="43" fontId="4" fillId="0" borderId="2" xfId="1" applyFont="1" applyBorder="1"/>
    <xf numFmtId="164" fontId="4" fillId="0" borderId="2" xfId="1" applyNumberFormat="1" applyFont="1" applyBorder="1" applyAlignment="1">
      <alignment horizontal="center"/>
    </xf>
    <xf numFmtId="9" fontId="4" fillId="0" borderId="2" xfId="1" applyNumberFormat="1" applyFont="1" applyBorder="1" applyAlignment="1">
      <alignment horizontal="center"/>
    </xf>
    <xf numFmtId="164" fontId="0" fillId="0" borderId="2" xfId="1" applyNumberFormat="1" applyFon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2" xfId="0" applyBorder="1"/>
    <xf numFmtId="9" fontId="0" fillId="0" borderId="2" xfId="1" applyNumberFormat="1" applyFont="1" applyBorder="1" applyAlignment="1">
      <alignment horizontal="center"/>
    </xf>
    <xf numFmtId="0" fontId="6" fillId="0" borderId="2" xfId="0" applyFont="1" applyBorder="1"/>
    <xf numFmtId="164" fontId="6" fillId="0" borderId="2" xfId="1" applyNumberFormat="1" applyFont="1" applyBorder="1" applyAlignment="1">
      <alignment horizontal="center"/>
    </xf>
    <xf numFmtId="3" fontId="6" fillId="0" borderId="2" xfId="1" applyNumberFormat="1" applyFont="1" applyBorder="1" applyAlignment="1">
      <alignment horizontal="center"/>
    </xf>
    <xf numFmtId="41" fontId="6" fillId="0" borderId="0" xfId="1" applyNumberFormat="1" applyFont="1"/>
    <xf numFmtId="43" fontId="6" fillId="0" borderId="0" xfId="1" applyFont="1"/>
    <xf numFmtId="42" fontId="7" fillId="0" borderId="2" xfId="1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3" fontId="5" fillId="0" borderId="0" xfId="1" applyFont="1"/>
    <xf numFmtId="165" fontId="8" fillId="0" borderId="2" xfId="1" applyNumberFormat="1" applyFont="1" applyBorder="1" applyAlignment="1">
      <alignment horizontal="center" vertical="top"/>
    </xf>
    <xf numFmtId="165" fontId="0" fillId="0" borderId="2" xfId="0" applyNumberFormat="1" applyBorder="1" applyAlignment="1">
      <alignment horizontal="center"/>
    </xf>
    <xf numFmtId="9" fontId="0" fillId="0" borderId="0" xfId="1" applyNumberFormat="1" applyFont="1"/>
    <xf numFmtId="0" fontId="6" fillId="0" borderId="0" xfId="0" applyFont="1"/>
    <xf numFmtId="43" fontId="0" fillId="0" borderId="0" xfId="1" applyFont="1"/>
    <xf numFmtId="49" fontId="4" fillId="0" borderId="2" xfId="1" applyNumberFormat="1" applyFont="1" applyFill="1" applyBorder="1" applyAlignment="1">
      <alignment horizontal="center"/>
    </xf>
    <xf numFmtId="49" fontId="4" fillId="0" borderId="2" xfId="0" applyNumberFormat="1" applyFont="1" applyBorder="1" applyAlignment="1">
      <alignment horizontal="center"/>
    </xf>
    <xf numFmtId="49" fontId="6" fillId="0" borderId="2" xfId="1" applyNumberFormat="1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164" fontId="0" fillId="0" borderId="1" xfId="0" applyNumberFormat="1" applyBorder="1" applyAlignment="1">
      <alignment horizontal="center"/>
    </xf>
    <xf numFmtId="164" fontId="2" fillId="0" borderId="0" xfId="0" applyNumberFormat="1" applyFont="1" applyAlignment="1">
      <alignment horizontal="center"/>
    </xf>
    <xf numFmtId="0" fontId="2" fillId="0" borderId="0" xfId="0" applyFont="1"/>
    <xf numFmtId="165" fontId="2" fillId="0" borderId="2" xfId="0" applyNumberFormat="1" applyFont="1" applyBorder="1" applyAlignment="1">
      <alignment horizontal="center"/>
    </xf>
    <xf numFmtId="164" fontId="0" fillId="2" borderId="0" xfId="0" applyNumberFormat="1" applyFill="1" applyAlignment="1">
      <alignment horizontal="center"/>
    </xf>
    <xf numFmtId="164" fontId="2" fillId="2" borderId="0" xfId="0" applyNumberFormat="1" applyFont="1" applyFill="1" applyAlignment="1">
      <alignment horizontal="center"/>
    </xf>
    <xf numFmtId="164" fontId="2" fillId="3" borderId="0" xfId="0" applyNumberFormat="1" applyFont="1" applyFill="1" applyAlignment="1">
      <alignment horizontal="center"/>
    </xf>
    <xf numFmtId="43" fontId="7" fillId="0" borderId="2" xfId="1" applyFont="1" applyBorder="1" applyAlignment="1">
      <alignment horizontal="center" vertical="top"/>
    </xf>
    <xf numFmtId="43" fontId="7" fillId="0" borderId="2" xfId="1" applyFont="1" applyBorder="1" applyAlignment="1">
      <alignment horizontal="center"/>
    </xf>
    <xf numFmtId="165" fontId="7" fillId="0" borderId="2" xfId="1" applyNumberFormat="1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43" fontId="7" fillId="0" borderId="2" xfId="1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0E56CF-58B2-405E-9B80-F3EBB52321C4}">
  <dimension ref="A1:E47"/>
  <sheetViews>
    <sheetView tabSelected="1" workbookViewId="0">
      <selection activeCell="F3" sqref="F3"/>
    </sheetView>
  </sheetViews>
  <sheetFormatPr defaultRowHeight="14.4" x14ac:dyDescent="0.3"/>
  <cols>
    <col min="1" max="1" width="30.21875" bestFit="1" customWidth="1"/>
    <col min="2" max="2" width="21.21875" bestFit="1" customWidth="1"/>
    <col min="3" max="3" width="18.77734375" bestFit="1" customWidth="1"/>
    <col min="4" max="4" width="16.5546875" bestFit="1" customWidth="1"/>
  </cols>
  <sheetData>
    <row r="1" spans="1:5" ht="47.55" customHeight="1" x14ac:dyDescent="0.3">
      <c r="A1" s="42" t="s">
        <v>70</v>
      </c>
      <c r="B1" s="43"/>
      <c r="C1" s="43"/>
      <c r="D1" s="43"/>
    </row>
    <row r="2" spans="1:5" x14ac:dyDescent="0.3">
      <c r="B2" s="2" t="s">
        <v>58</v>
      </c>
      <c r="C2" s="2" t="s">
        <v>28</v>
      </c>
      <c r="D2" s="2" t="s">
        <v>66</v>
      </c>
    </row>
    <row r="3" spans="1:5" x14ac:dyDescent="0.3">
      <c r="B3" s="2">
        <v>2024</v>
      </c>
      <c r="C3" s="2">
        <v>2024</v>
      </c>
      <c r="D3" s="2">
        <v>2025</v>
      </c>
    </row>
    <row r="4" spans="1:5" x14ac:dyDescent="0.3">
      <c r="A4" s="34" t="s">
        <v>69</v>
      </c>
    </row>
    <row r="5" spans="1:5" x14ac:dyDescent="0.3">
      <c r="A5" t="s">
        <v>0</v>
      </c>
      <c r="B5" s="1">
        <f>SUM(B45-B7-B8-B9)</f>
        <v>169748.42</v>
      </c>
      <c r="C5" s="1">
        <v>190000</v>
      </c>
      <c r="D5" s="1">
        <f>SUM(D45-D7-D8-D9)</f>
        <v>288195</v>
      </c>
    </row>
    <row r="6" spans="1:5" x14ac:dyDescent="0.3">
      <c r="A6" t="s">
        <v>1</v>
      </c>
      <c r="B6" s="1">
        <v>0</v>
      </c>
      <c r="C6" s="1">
        <v>0</v>
      </c>
      <c r="D6" s="1">
        <v>0</v>
      </c>
    </row>
    <row r="7" spans="1:5" x14ac:dyDescent="0.3">
      <c r="A7" t="s">
        <v>29</v>
      </c>
      <c r="B7" s="1">
        <f>155*25*12</f>
        <v>46500</v>
      </c>
      <c r="C7" s="1">
        <v>22600</v>
      </c>
      <c r="D7" s="1">
        <v>32000</v>
      </c>
    </row>
    <row r="8" spans="1:5" x14ac:dyDescent="0.3">
      <c r="A8" t="s">
        <v>2</v>
      </c>
      <c r="B8" s="1">
        <v>60</v>
      </c>
      <c r="C8" s="1">
        <v>54</v>
      </c>
      <c r="D8" s="1">
        <v>60</v>
      </c>
    </row>
    <row r="9" spans="1:5" ht="15" thickBot="1" x14ac:dyDescent="0.35">
      <c r="A9" t="s">
        <v>3</v>
      </c>
      <c r="B9" s="32">
        <v>550</v>
      </c>
      <c r="C9" s="32">
        <v>450</v>
      </c>
      <c r="D9" s="32">
        <v>550</v>
      </c>
    </row>
    <row r="10" spans="1:5" x14ac:dyDescent="0.3">
      <c r="A10" s="34" t="s">
        <v>4</v>
      </c>
      <c r="B10" s="33">
        <f>SUM(B5:B9)</f>
        <v>216858.42</v>
      </c>
      <c r="C10" s="33">
        <f>SUM(C5:C9)</f>
        <v>213104</v>
      </c>
      <c r="D10" s="33">
        <f>SUM(D5:D9)</f>
        <v>320805</v>
      </c>
    </row>
    <row r="11" spans="1:5" x14ac:dyDescent="0.3">
      <c r="B11" s="1"/>
      <c r="C11" s="1"/>
      <c r="D11" s="1"/>
    </row>
    <row r="12" spans="1:5" x14ac:dyDescent="0.3">
      <c r="A12" s="34" t="s">
        <v>5</v>
      </c>
      <c r="B12" s="1"/>
      <c r="C12" s="1"/>
      <c r="D12" s="1"/>
    </row>
    <row r="13" spans="1:5" x14ac:dyDescent="0.3">
      <c r="A13" s="34" t="s">
        <v>6</v>
      </c>
      <c r="B13" s="1"/>
      <c r="C13" s="1"/>
      <c r="D13" s="1"/>
    </row>
    <row r="14" spans="1:5" x14ac:dyDescent="0.3">
      <c r="A14" t="s">
        <v>7</v>
      </c>
      <c r="B14" s="1">
        <v>5400</v>
      </c>
      <c r="C14" s="1">
        <v>5400</v>
      </c>
      <c r="D14" s="1">
        <v>6000</v>
      </c>
    </row>
    <row r="15" spans="1:5" x14ac:dyDescent="0.3">
      <c r="A15" t="s">
        <v>63</v>
      </c>
      <c r="B15" s="1">
        <v>0</v>
      </c>
      <c r="C15" s="1">
        <v>1200</v>
      </c>
      <c r="D15" s="1">
        <v>1200</v>
      </c>
    </row>
    <row r="16" spans="1:5" x14ac:dyDescent="0.3">
      <c r="A16" t="s">
        <v>62</v>
      </c>
      <c r="B16" s="1">
        <v>0</v>
      </c>
      <c r="C16" s="1">
        <v>0</v>
      </c>
      <c r="D16" s="36">
        <v>400</v>
      </c>
      <c r="E16" t="s">
        <v>68</v>
      </c>
    </row>
    <row r="17" spans="1:4" x14ac:dyDescent="0.3">
      <c r="A17" t="s">
        <v>8</v>
      </c>
      <c r="B17" s="1">
        <v>0</v>
      </c>
      <c r="C17" s="1">
        <v>150</v>
      </c>
      <c r="D17" s="1">
        <v>175</v>
      </c>
    </row>
    <row r="18" spans="1:4" x14ac:dyDescent="0.3">
      <c r="A18" t="s">
        <v>9</v>
      </c>
      <c r="B18" s="1">
        <v>133696.42000000001</v>
      </c>
      <c r="C18" s="1">
        <v>143000</v>
      </c>
      <c r="D18" s="1">
        <v>215000</v>
      </c>
    </row>
    <row r="19" spans="1:4" x14ac:dyDescent="0.3">
      <c r="A19" t="s">
        <v>10</v>
      </c>
      <c r="B19" s="1">
        <v>2000</v>
      </c>
      <c r="C19" s="1">
        <v>8000</v>
      </c>
      <c r="D19" s="1">
        <v>3000</v>
      </c>
    </row>
    <row r="20" spans="1:4" x14ac:dyDescent="0.3">
      <c r="A20" t="s">
        <v>57</v>
      </c>
      <c r="B20" s="1">
        <v>62</v>
      </c>
      <c r="C20" s="1">
        <v>300</v>
      </c>
      <c r="D20" s="1">
        <v>300</v>
      </c>
    </row>
    <row r="21" spans="1:4" x14ac:dyDescent="0.3">
      <c r="A21" t="s">
        <v>30</v>
      </c>
      <c r="B21" s="1">
        <v>0</v>
      </c>
      <c r="C21" s="1">
        <v>0</v>
      </c>
      <c r="D21" s="1">
        <v>0</v>
      </c>
    </row>
    <row r="22" spans="1:4" x14ac:dyDescent="0.3">
      <c r="A22" t="s">
        <v>31</v>
      </c>
      <c r="B22" s="1">
        <v>45000</v>
      </c>
      <c r="C22" s="1">
        <v>44000</v>
      </c>
      <c r="D22" s="1">
        <v>44000</v>
      </c>
    </row>
    <row r="23" spans="1:4" ht="15" thickBot="1" x14ac:dyDescent="0.35">
      <c r="A23" t="s">
        <v>11</v>
      </c>
      <c r="B23" s="32">
        <v>0</v>
      </c>
      <c r="C23" s="32">
        <v>0</v>
      </c>
      <c r="D23" s="32">
        <v>0</v>
      </c>
    </row>
    <row r="24" spans="1:4" x14ac:dyDescent="0.3">
      <c r="A24" s="34" t="s">
        <v>12</v>
      </c>
      <c r="B24" s="33">
        <f>SUM(B14:B23)</f>
        <v>186158.42</v>
      </c>
      <c r="C24" s="33">
        <f>SUM(C14:C23)</f>
        <v>202050</v>
      </c>
      <c r="D24" s="33">
        <f>SUM(D14:D23)</f>
        <v>270075</v>
      </c>
    </row>
    <row r="25" spans="1:4" x14ac:dyDescent="0.3">
      <c r="B25" s="1"/>
      <c r="C25" s="1"/>
      <c r="D25" s="1"/>
    </row>
    <row r="26" spans="1:4" x14ac:dyDescent="0.3">
      <c r="A26" s="34" t="s">
        <v>13</v>
      </c>
      <c r="B26" s="1"/>
      <c r="C26" s="1"/>
      <c r="D26" s="1"/>
    </row>
    <row r="27" spans="1:4" x14ac:dyDescent="0.3">
      <c r="A27" t="s">
        <v>14</v>
      </c>
      <c r="B27" s="1">
        <v>1500</v>
      </c>
      <c r="C27" s="1">
        <v>4400</v>
      </c>
      <c r="D27" s="1">
        <v>4400</v>
      </c>
    </row>
    <row r="28" spans="1:4" x14ac:dyDescent="0.3">
      <c r="A28" t="s">
        <v>15</v>
      </c>
      <c r="B28" s="1">
        <v>15600</v>
      </c>
      <c r="C28" s="1">
        <v>18800</v>
      </c>
      <c r="D28" s="1">
        <v>18800</v>
      </c>
    </row>
    <row r="29" spans="1:4" x14ac:dyDescent="0.3">
      <c r="A29" t="s">
        <v>16</v>
      </c>
      <c r="B29" s="1">
        <v>1000</v>
      </c>
      <c r="C29" s="1">
        <v>2200</v>
      </c>
      <c r="D29" s="1">
        <v>2200</v>
      </c>
    </row>
    <row r="30" spans="1:4" x14ac:dyDescent="0.3">
      <c r="A30" t="s">
        <v>59</v>
      </c>
      <c r="B30" s="1">
        <v>2300</v>
      </c>
      <c r="C30" s="1">
        <v>4500</v>
      </c>
      <c r="D30" s="1">
        <v>4500</v>
      </c>
    </row>
    <row r="31" spans="1:4" x14ac:dyDescent="0.3">
      <c r="A31" t="s">
        <v>60</v>
      </c>
      <c r="B31" s="1">
        <v>0</v>
      </c>
      <c r="C31" s="1">
        <v>0</v>
      </c>
      <c r="D31" s="1">
        <v>1500</v>
      </c>
    </row>
    <row r="32" spans="1:4" x14ac:dyDescent="0.3">
      <c r="A32" t="s">
        <v>17</v>
      </c>
      <c r="B32" s="1">
        <v>1500</v>
      </c>
      <c r="C32" s="1">
        <v>1800</v>
      </c>
      <c r="D32" s="1">
        <v>3600</v>
      </c>
    </row>
    <row r="33" spans="1:4" x14ac:dyDescent="0.3">
      <c r="A33" t="s">
        <v>18</v>
      </c>
      <c r="B33" s="1">
        <v>2000</v>
      </c>
      <c r="C33" s="1">
        <v>1200</v>
      </c>
      <c r="D33" s="1">
        <v>1300</v>
      </c>
    </row>
    <row r="34" spans="1:4" x14ac:dyDescent="0.3">
      <c r="A34" t="s">
        <v>19</v>
      </c>
      <c r="B34" s="1">
        <v>0</v>
      </c>
      <c r="C34" s="1">
        <v>1500</v>
      </c>
      <c r="D34" s="1">
        <v>0</v>
      </c>
    </row>
    <row r="35" spans="1:4" x14ac:dyDescent="0.3">
      <c r="A35" t="s">
        <v>20</v>
      </c>
      <c r="B35" s="1">
        <v>0</v>
      </c>
      <c r="C35" s="1">
        <v>0</v>
      </c>
      <c r="D35" s="1">
        <v>5600</v>
      </c>
    </row>
    <row r="36" spans="1:4" x14ac:dyDescent="0.3">
      <c r="A36" t="s">
        <v>21</v>
      </c>
      <c r="B36" s="1">
        <v>0</v>
      </c>
      <c r="C36" s="1">
        <v>750</v>
      </c>
      <c r="D36" s="37">
        <v>750</v>
      </c>
    </row>
    <row r="37" spans="1:4" x14ac:dyDescent="0.3">
      <c r="A37" t="s">
        <v>22</v>
      </c>
      <c r="B37" s="1">
        <v>4200</v>
      </c>
      <c r="C37" s="1">
        <v>5600</v>
      </c>
      <c r="D37" s="1">
        <v>5600</v>
      </c>
    </row>
    <row r="38" spans="1:4" ht="15" thickBot="1" x14ac:dyDescent="0.35">
      <c r="A38" t="s">
        <v>32</v>
      </c>
      <c r="B38" s="32">
        <v>1800</v>
      </c>
      <c r="C38" s="32">
        <v>1680</v>
      </c>
      <c r="D38" s="32">
        <v>1680</v>
      </c>
    </row>
    <row r="39" spans="1:4" x14ac:dyDescent="0.3">
      <c r="A39" s="34" t="s">
        <v>23</v>
      </c>
      <c r="B39" s="33">
        <f>SUM(B27:B38)</f>
        <v>29900</v>
      </c>
      <c r="C39" s="33">
        <f>SUM(C27:C38)</f>
        <v>42430</v>
      </c>
      <c r="D39" s="33">
        <f>SUM(D27:D38)</f>
        <v>49930</v>
      </c>
    </row>
    <row r="40" spans="1:4" x14ac:dyDescent="0.3">
      <c r="B40" s="1"/>
      <c r="C40" s="1"/>
      <c r="D40" s="1"/>
    </row>
    <row r="41" spans="1:4" x14ac:dyDescent="0.3">
      <c r="A41" s="34" t="s">
        <v>24</v>
      </c>
      <c r="B41" s="1"/>
      <c r="C41" s="1"/>
      <c r="D41" s="1"/>
    </row>
    <row r="42" spans="1:4" ht="15" thickBot="1" x14ac:dyDescent="0.35">
      <c r="A42" t="s">
        <v>25</v>
      </c>
      <c r="B42" s="32">
        <v>800</v>
      </c>
      <c r="C42" s="32">
        <v>1600</v>
      </c>
      <c r="D42" s="32">
        <v>800</v>
      </c>
    </row>
    <row r="43" spans="1:4" x14ac:dyDescent="0.3">
      <c r="A43" s="34" t="s">
        <v>26</v>
      </c>
      <c r="B43" s="33">
        <f>SUM(B42:B42)</f>
        <v>800</v>
      </c>
      <c r="C43" s="33">
        <v>1600</v>
      </c>
      <c r="D43" s="33">
        <f>SUM(D42:D42)</f>
        <v>800</v>
      </c>
    </row>
    <row r="44" spans="1:4" ht="15" thickBot="1" x14ac:dyDescent="0.35">
      <c r="B44" s="32"/>
      <c r="C44" s="32"/>
      <c r="D44" s="32"/>
    </row>
    <row r="45" spans="1:4" x14ac:dyDescent="0.3">
      <c r="A45" s="34" t="s">
        <v>27</v>
      </c>
      <c r="B45" s="38">
        <f>SUM(B43+B39+B24)</f>
        <v>216858.42</v>
      </c>
      <c r="C45" s="38">
        <f>SUM(C39+C24)</f>
        <v>244480</v>
      </c>
      <c r="D45" s="38">
        <f>SUM(D43+D39+D24)</f>
        <v>320805</v>
      </c>
    </row>
    <row r="46" spans="1:4" x14ac:dyDescent="0.3">
      <c r="B46" s="1"/>
      <c r="C46" s="1"/>
      <c r="D46" s="1"/>
    </row>
    <row r="47" spans="1:4" x14ac:dyDescent="0.3">
      <c r="A47" s="44" t="s">
        <v>67</v>
      </c>
      <c r="B47" s="44"/>
      <c r="C47" s="35">
        <f>SUM(D5/38)/4</f>
        <v>1896.0197368421052</v>
      </c>
      <c r="D47" s="1"/>
    </row>
  </sheetData>
  <mergeCells count="2">
    <mergeCell ref="A1:D1"/>
    <mergeCell ref="A47:B4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CDAB32-40D2-42E6-8D58-8F616F13C9FA}">
  <dimension ref="A1:I20"/>
  <sheetViews>
    <sheetView zoomScale="90" workbookViewId="0">
      <selection activeCell="A12" sqref="A12"/>
    </sheetView>
  </sheetViews>
  <sheetFormatPr defaultColWidth="8.77734375" defaultRowHeight="14.4" x14ac:dyDescent="0.3"/>
  <cols>
    <col min="1" max="1" width="14.44140625" customWidth="1"/>
    <col min="2" max="2" width="14.5546875" customWidth="1"/>
    <col min="3" max="3" width="15.44140625" bestFit="1" customWidth="1"/>
    <col min="4" max="4" width="15.44140625" customWidth="1"/>
    <col min="5" max="5" width="20.44140625" bestFit="1" customWidth="1"/>
    <col min="6" max="6" width="20.77734375" customWidth="1"/>
    <col min="7" max="7" width="15.44140625" customWidth="1"/>
    <col min="8" max="8" width="6.5546875" customWidth="1"/>
    <col min="9" max="9" width="8.21875" customWidth="1"/>
    <col min="10" max="10" width="3.44140625" customWidth="1"/>
    <col min="11" max="11" width="5.44140625" customWidth="1"/>
    <col min="12" max="12" width="9.44140625" bestFit="1" customWidth="1"/>
  </cols>
  <sheetData>
    <row r="1" spans="1:9" ht="21" x14ac:dyDescent="0.4">
      <c r="A1" s="45" t="s">
        <v>71</v>
      </c>
      <c r="B1" s="45"/>
      <c r="C1" s="45"/>
      <c r="D1" s="45"/>
      <c r="E1" s="45"/>
      <c r="F1" s="45"/>
      <c r="G1" s="45"/>
    </row>
    <row r="3" spans="1:9" x14ac:dyDescent="0.3">
      <c r="A3" s="3"/>
      <c r="B3" s="4" t="s">
        <v>33</v>
      </c>
      <c r="C3" s="4" t="s">
        <v>34</v>
      </c>
      <c r="D3" s="4" t="s">
        <v>35</v>
      </c>
      <c r="E3" s="4" t="s">
        <v>36</v>
      </c>
      <c r="F3" s="30" t="s">
        <v>61</v>
      </c>
      <c r="G3" s="5">
        <v>2025</v>
      </c>
    </row>
    <row r="4" spans="1:9" x14ac:dyDescent="0.3">
      <c r="A4" s="3" t="s">
        <v>37</v>
      </c>
      <c r="B4" s="3" t="s">
        <v>38</v>
      </c>
      <c r="C4" s="3" t="s">
        <v>39</v>
      </c>
      <c r="D4" s="3" t="s">
        <v>40</v>
      </c>
      <c r="E4" s="6">
        <v>45657</v>
      </c>
      <c r="F4" s="3" t="s">
        <v>41</v>
      </c>
      <c r="G4" s="7" t="s">
        <v>47</v>
      </c>
    </row>
    <row r="5" spans="1:9" x14ac:dyDescent="0.3">
      <c r="A5" s="8" t="s">
        <v>43</v>
      </c>
      <c r="B5" s="28" t="s">
        <v>64</v>
      </c>
      <c r="C5" s="9">
        <v>59890</v>
      </c>
      <c r="D5" s="10">
        <v>0.2</v>
      </c>
      <c r="E5" s="11">
        <f>2200+1442</f>
        <v>3642</v>
      </c>
      <c r="F5" s="11">
        <f>SUM(C5-E5)/9</f>
        <v>6249.7777777777774</v>
      </c>
      <c r="G5" s="12">
        <f>SUM(F5*0.5)</f>
        <v>3124.8888888888887</v>
      </c>
    </row>
    <row r="6" spans="1:9" x14ac:dyDescent="0.3">
      <c r="A6" s="8" t="s">
        <v>46</v>
      </c>
      <c r="B6" s="28" t="s">
        <v>55</v>
      </c>
      <c r="C6" s="9">
        <v>20000</v>
      </c>
      <c r="D6" s="10">
        <v>0.1</v>
      </c>
      <c r="E6" s="11">
        <v>0</v>
      </c>
      <c r="F6" s="11">
        <f>(C6-E6)/2</f>
        <v>10000</v>
      </c>
      <c r="G6" s="12">
        <f>SUM(F6*0.5)</f>
        <v>5000</v>
      </c>
    </row>
    <row r="7" spans="1:9" x14ac:dyDescent="0.3">
      <c r="A7" s="13" t="s">
        <v>44</v>
      </c>
      <c r="B7" s="29" t="s">
        <v>54</v>
      </c>
      <c r="C7" s="11">
        <v>10000</v>
      </c>
      <c r="D7" s="14">
        <v>0.3</v>
      </c>
      <c r="E7" s="11">
        <v>1400</v>
      </c>
      <c r="F7" s="11">
        <f>SUM(C7-E7)/5</f>
        <v>1720</v>
      </c>
      <c r="G7" s="12">
        <f>SUM(F7*0.5)</f>
        <v>860</v>
      </c>
    </row>
    <row r="8" spans="1:9" x14ac:dyDescent="0.3">
      <c r="A8" s="13" t="s">
        <v>42</v>
      </c>
      <c r="B8" s="29" t="s">
        <v>65</v>
      </c>
      <c r="C8" s="11">
        <v>275500</v>
      </c>
      <c r="D8" s="14">
        <v>0.4</v>
      </c>
      <c r="E8" s="11">
        <f>2000+9117</f>
        <v>11117</v>
      </c>
      <c r="F8" s="11">
        <f>SUM(C8-E8)/29</f>
        <v>9116.6551724137935</v>
      </c>
      <c r="G8" s="12">
        <f>F8*0.5</f>
        <v>4558.3275862068967</v>
      </c>
    </row>
    <row r="9" spans="1:9" x14ac:dyDescent="0.3">
      <c r="A9" s="15" t="s">
        <v>45</v>
      </c>
      <c r="B9" s="15"/>
      <c r="C9" s="16">
        <f>SUM(C5:C8)</f>
        <v>365390</v>
      </c>
      <c r="D9" s="17">
        <f>SUM(D5:D8)</f>
        <v>1</v>
      </c>
      <c r="E9" s="16">
        <f>SUM(E5:E8)</f>
        <v>16159</v>
      </c>
      <c r="F9" s="16">
        <f>SUM(F5:F8)</f>
        <v>27086.432950191571</v>
      </c>
      <c r="G9" s="16">
        <f>SUM(G5:G8)</f>
        <v>13543.216475095785</v>
      </c>
    </row>
    <row r="10" spans="1:9" x14ac:dyDescent="0.3">
      <c r="E10" s="18"/>
      <c r="I10" s="19"/>
    </row>
    <row r="11" spans="1:9" ht="39.6" x14ac:dyDescent="0.3">
      <c r="A11" s="46" t="s">
        <v>48</v>
      </c>
      <c r="B11" s="46"/>
      <c r="C11" s="46"/>
      <c r="D11" s="20" t="s">
        <v>50</v>
      </c>
      <c r="E11" s="31" t="s">
        <v>52</v>
      </c>
      <c r="F11" s="21" t="s">
        <v>51</v>
      </c>
      <c r="G11" s="21" t="s">
        <v>53</v>
      </c>
      <c r="I11" s="22"/>
    </row>
    <row r="12" spans="1:9" x14ac:dyDescent="0.3">
      <c r="A12" s="39" t="s">
        <v>49</v>
      </c>
      <c r="B12" s="40" t="s">
        <v>56</v>
      </c>
      <c r="C12" s="41">
        <f>'Budget 2025'!C47</f>
        <v>1896.0197368421052</v>
      </c>
      <c r="D12" s="23">
        <f>SUM(F9/38)/4</f>
        <v>178.20021677757612</v>
      </c>
      <c r="E12" s="24">
        <f>C12+D12</f>
        <v>2074.2199536196813</v>
      </c>
      <c r="F12" s="24">
        <f>SUM(G9/38)/4</f>
        <v>89.100108388788058</v>
      </c>
      <c r="G12" s="24">
        <f>C12+F12</f>
        <v>1985.1198452308934</v>
      </c>
    </row>
    <row r="13" spans="1:9" x14ac:dyDescent="0.3">
      <c r="A13" s="22"/>
      <c r="B13" s="19"/>
      <c r="C13" s="19"/>
      <c r="D13" s="19"/>
      <c r="E13" s="19"/>
    </row>
    <row r="14" spans="1:9" x14ac:dyDescent="0.3">
      <c r="E14" s="25"/>
    </row>
    <row r="15" spans="1:9" x14ac:dyDescent="0.3">
      <c r="E15" s="18"/>
    </row>
    <row r="16" spans="1:9" x14ac:dyDescent="0.3">
      <c r="E16" s="25"/>
    </row>
    <row r="17" spans="1:5" x14ac:dyDescent="0.3">
      <c r="E17" s="18"/>
    </row>
    <row r="18" spans="1:5" x14ac:dyDescent="0.3">
      <c r="A18" s="26"/>
    </row>
    <row r="20" spans="1:5" x14ac:dyDescent="0.3">
      <c r="E20" s="27"/>
    </row>
  </sheetData>
  <mergeCells count="2">
    <mergeCell ref="A1:G1"/>
    <mergeCell ref="A11:C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Budget 2025</vt:lpstr>
      <vt:lpstr>reserves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Jamie</dc:creator>
  <cp:lastModifiedBy>jamie blum</cp:lastModifiedBy>
  <cp:lastPrinted>2023-12-03T14:29:24Z</cp:lastPrinted>
  <dcterms:created xsi:type="dcterms:W3CDTF">2022-10-11T15:09:16Z</dcterms:created>
  <dcterms:modified xsi:type="dcterms:W3CDTF">2025-03-02T23:04:25Z</dcterms:modified>
</cp:coreProperties>
</file>