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BC78D9D0-72E9-4B73-86EF-13164B43477F}" xr6:coauthVersionLast="47" xr6:coauthVersionMax="47" xr10:uidLastSave="{00000000-0000-0000-0000-000000000000}"/>
  <bookViews>
    <workbookView xWindow="-108" yWindow="-108" windowWidth="23256" windowHeight="13896" xr2:uid="{0A1D581E-CB7E-422A-B92A-D41E9EA24E65}"/>
  </bookViews>
  <sheets>
    <sheet name="Proposed 2025" sheetId="3" r:id="rId1"/>
    <sheet name="Reserves for 2025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  <c r="E11" i="4"/>
  <c r="C11" i="4"/>
  <c r="G8" i="4"/>
  <c r="E8" i="4"/>
  <c r="D8" i="4"/>
  <c r="H7" i="4"/>
  <c r="G7" i="4"/>
  <c r="H6" i="4"/>
  <c r="G6" i="4"/>
  <c r="H5" i="4"/>
  <c r="H8" i="4" s="1"/>
  <c r="G5" i="4"/>
  <c r="D28" i="3"/>
  <c r="D26" i="3"/>
  <c r="D5" i="3" s="1"/>
  <c r="D7" i="3" s="1"/>
  <c r="C26" i="3"/>
  <c r="B26" i="3"/>
  <c r="C7" i="3"/>
  <c r="B7" i="3"/>
  <c r="H11" i="4" l="1"/>
  <c r="F11" i="4"/>
</calcChain>
</file>

<file path=xl/sharedStrings.xml><?xml version="1.0" encoding="utf-8"?>
<sst xmlns="http://schemas.openxmlformats.org/spreadsheetml/2006/main" count="59" uniqueCount="57">
  <si>
    <t xml:space="preserve">Approved </t>
  </si>
  <si>
    <t>Esimtated Expenses</t>
  </si>
  <si>
    <t>Proposed Budget</t>
  </si>
  <si>
    <t>Revenue</t>
  </si>
  <si>
    <t>Association Fee Income</t>
  </si>
  <si>
    <t>Late Fee Income</t>
  </si>
  <si>
    <t>Total Income</t>
  </si>
  <si>
    <t>Operating Expenses</t>
  </si>
  <si>
    <t>Accounting</t>
  </si>
  <si>
    <t>Bank Fees</t>
  </si>
  <si>
    <t>Electric</t>
  </si>
  <si>
    <t>Insurance</t>
  </si>
  <si>
    <t>Landscaping</t>
  </si>
  <si>
    <t>Legal Fees</t>
  </si>
  <si>
    <t>License, Taxes, Permits</t>
  </si>
  <si>
    <t>Management Fee</t>
  </si>
  <si>
    <t>Pest Control</t>
  </si>
  <si>
    <t>Postage and Delivery</t>
  </si>
  <si>
    <t>Office Supplies</t>
  </si>
  <si>
    <t>General &amp; Maintenance</t>
  </si>
  <si>
    <t>Irrigation</t>
  </si>
  <si>
    <t>Tree Trimming</t>
  </si>
  <si>
    <t>Water and Sewage</t>
  </si>
  <si>
    <t>Total For Expenses</t>
  </si>
  <si>
    <t>Proposed Reserve 20 Units</t>
  </si>
  <si>
    <t>Estimated</t>
  </si>
  <si>
    <t xml:space="preserve">Remaining </t>
  </si>
  <si>
    <t xml:space="preserve">Replacement </t>
  </si>
  <si>
    <t>Breakdown</t>
  </si>
  <si>
    <t>Balance as of</t>
  </si>
  <si>
    <t>Component</t>
  </si>
  <si>
    <t>Life</t>
  </si>
  <si>
    <t>Cost</t>
  </si>
  <si>
    <t>Percentages</t>
  </si>
  <si>
    <t>Required Funding</t>
  </si>
  <si>
    <t>50% Reserves</t>
  </si>
  <si>
    <t>Painting</t>
  </si>
  <si>
    <t>8</t>
  </si>
  <si>
    <t>2</t>
  </si>
  <si>
    <t>Paving</t>
  </si>
  <si>
    <t>20</t>
  </si>
  <si>
    <t>Roof</t>
  </si>
  <si>
    <t>Annual Reserve</t>
  </si>
  <si>
    <t>Total quarterly maintenance without reserves</t>
  </si>
  <si>
    <t>Full Reserves Per Home</t>
  </si>
  <si>
    <t>Quarterly Fees Plus Full Reserves</t>
  </si>
  <si>
    <t>50% Reserves with Maintenance</t>
  </si>
  <si>
    <t>Quarterly Fees with 50% Reserves</t>
  </si>
  <si>
    <t xml:space="preserve">Units </t>
  </si>
  <si>
    <t>23 HOMES</t>
  </si>
  <si>
    <t>Miscellenous Maintenance and Security Lights</t>
  </si>
  <si>
    <t>Budget 2024</t>
  </si>
  <si>
    <t>2025</t>
  </si>
  <si>
    <t>13</t>
  </si>
  <si>
    <t>3</t>
  </si>
  <si>
    <t>Deerfield Court Townhomes
 Budget for 2025
January 1, 2025 to December 31, 2025</t>
  </si>
  <si>
    <t>Monthly Maintenance fee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</si>
</sst>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44" fontId="0" fillId="0" borderId="0" xfId="2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9" fontId="0" fillId="0" borderId="0" xfId="3" applyFont="1"/>
    <xf numFmtId="43" fontId="4" fillId="0" borderId="1" xfId="1" applyFont="1" applyBorder="1" applyAlignment="1">
      <alignment horizontal="center" wrapText="1"/>
    </xf>
    <xf numFmtId="43" fontId="5" fillId="0" borderId="1" xfId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43" fontId="6" fillId="0" borderId="1" xfId="1" applyFont="1" applyBorder="1" applyAlignment="1">
      <alignment wrapText="1"/>
    </xf>
    <xf numFmtId="49" fontId="6" fillId="0" borderId="1" xfId="1" applyNumberFormat="1" applyFont="1" applyFill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9" fontId="6" fillId="0" borderId="1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49" fontId="6" fillId="0" borderId="1" xfId="0" applyNumberFormat="1" applyFont="1" applyBorder="1" applyAlignment="1">
      <alignment horizontal="center"/>
    </xf>
    <xf numFmtId="9" fontId="0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164" fontId="5" fillId="0" borderId="1" xfId="1" applyNumberFormat="1" applyFont="1" applyBorder="1" applyAlignment="1">
      <alignment horizontal="center"/>
    </xf>
    <xf numFmtId="41" fontId="5" fillId="0" borderId="0" xfId="1" applyNumberFormat="1" applyFont="1"/>
    <xf numFmtId="42" fontId="7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9A90-5A1E-43E7-AF8C-87E48513C88C}">
  <dimension ref="A1:D29"/>
  <sheetViews>
    <sheetView tabSelected="1" workbookViewId="0">
      <selection activeCell="F1" sqref="F1"/>
    </sheetView>
  </sheetViews>
  <sheetFormatPr defaultRowHeight="14.4" x14ac:dyDescent="0.3"/>
  <cols>
    <col min="1" max="1" width="22.21875" bestFit="1" customWidth="1"/>
    <col min="2" max="2" width="11.77734375" bestFit="1" customWidth="1"/>
    <col min="3" max="3" width="18.77734375" bestFit="1" customWidth="1"/>
    <col min="4" max="4" width="16.21875" bestFit="1" customWidth="1"/>
  </cols>
  <sheetData>
    <row r="1" spans="1:4" ht="56.55" customHeight="1" x14ac:dyDescent="0.3">
      <c r="A1" s="36" t="s">
        <v>55</v>
      </c>
      <c r="B1" s="37"/>
      <c r="C1" s="37"/>
      <c r="D1" s="37"/>
    </row>
    <row r="2" spans="1:4" x14ac:dyDescent="0.3">
      <c r="B2" s="1" t="s">
        <v>0</v>
      </c>
      <c r="C2" s="1" t="s">
        <v>1</v>
      </c>
      <c r="D2" s="1" t="s">
        <v>2</v>
      </c>
    </row>
    <row r="3" spans="1:4" x14ac:dyDescent="0.3">
      <c r="B3" s="1" t="s">
        <v>51</v>
      </c>
      <c r="C3" s="1">
        <v>2024</v>
      </c>
      <c r="D3" s="1">
        <v>2025</v>
      </c>
    </row>
    <row r="4" spans="1:4" x14ac:dyDescent="0.3">
      <c r="A4" t="s">
        <v>3</v>
      </c>
      <c r="D4" s="2"/>
    </row>
    <row r="5" spans="1:4" x14ac:dyDescent="0.3">
      <c r="A5" t="s">
        <v>4</v>
      </c>
      <c r="B5" s="3">
        <v>113411</v>
      </c>
      <c r="C5" s="3">
        <v>81696</v>
      </c>
      <c r="D5" s="3">
        <f>D26-D6</f>
        <v>107227</v>
      </c>
    </row>
    <row r="6" spans="1:4" x14ac:dyDescent="0.3">
      <c r="A6" t="s">
        <v>5</v>
      </c>
      <c r="B6" s="3">
        <v>300</v>
      </c>
      <c r="C6" s="3">
        <v>800</v>
      </c>
      <c r="D6" s="3">
        <v>600</v>
      </c>
    </row>
    <row r="7" spans="1:4" ht="15" thickBot="1" x14ac:dyDescent="0.35">
      <c r="A7" t="s">
        <v>6</v>
      </c>
      <c r="B7" s="34">
        <f>SUM(B5:B6)</f>
        <v>113711</v>
      </c>
      <c r="C7" s="34">
        <f>SUM(C5:C6)</f>
        <v>82496</v>
      </c>
      <c r="D7" s="34">
        <f>D6+D5</f>
        <v>107827</v>
      </c>
    </row>
    <row r="8" spans="1:4" ht="15" thickTop="1" x14ac:dyDescent="0.3">
      <c r="B8" s="3"/>
      <c r="C8" s="3"/>
      <c r="D8" s="3"/>
    </row>
    <row r="9" spans="1:4" x14ac:dyDescent="0.3">
      <c r="A9" s="4" t="s">
        <v>7</v>
      </c>
      <c r="B9" s="3"/>
      <c r="C9" s="3"/>
      <c r="D9" s="3"/>
    </row>
    <row r="10" spans="1:4" x14ac:dyDescent="0.3">
      <c r="A10" t="s">
        <v>8</v>
      </c>
      <c r="B10" s="3">
        <v>350</v>
      </c>
      <c r="C10" s="3">
        <v>150</v>
      </c>
      <c r="D10" s="3">
        <v>225</v>
      </c>
    </row>
    <row r="11" spans="1:4" x14ac:dyDescent="0.3">
      <c r="A11" t="s">
        <v>9</v>
      </c>
      <c r="B11" s="3">
        <v>20</v>
      </c>
      <c r="C11" s="3">
        <v>50</v>
      </c>
      <c r="D11" s="3">
        <v>50</v>
      </c>
    </row>
    <row r="12" spans="1:4" ht="46.5" customHeight="1" x14ac:dyDescent="0.3">
      <c r="A12" s="5" t="s">
        <v>50</v>
      </c>
      <c r="B12" s="3">
        <v>500</v>
      </c>
      <c r="C12" s="3">
        <v>225</v>
      </c>
      <c r="D12" s="3">
        <v>500</v>
      </c>
    </row>
    <row r="13" spans="1:4" x14ac:dyDescent="0.3">
      <c r="A13" t="s">
        <v>10</v>
      </c>
      <c r="B13" s="3">
        <v>1300</v>
      </c>
      <c r="C13" s="3">
        <v>1200</v>
      </c>
      <c r="D13" s="3">
        <v>1300</v>
      </c>
    </row>
    <row r="14" spans="1:4" x14ac:dyDescent="0.3">
      <c r="A14" t="s">
        <v>11</v>
      </c>
      <c r="B14" s="3">
        <v>75000</v>
      </c>
      <c r="C14" s="3">
        <v>55000</v>
      </c>
      <c r="D14" s="3">
        <v>62500</v>
      </c>
    </row>
    <row r="15" spans="1:4" x14ac:dyDescent="0.3">
      <c r="A15" t="s">
        <v>12</v>
      </c>
      <c r="B15" s="3">
        <v>8500</v>
      </c>
      <c r="C15" s="3">
        <v>15000</v>
      </c>
      <c r="D15" s="3">
        <v>15000</v>
      </c>
    </row>
    <row r="16" spans="1:4" x14ac:dyDescent="0.3">
      <c r="A16" t="s">
        <v>13</v>
      </c>
      <c r="B16" s="3">
        <v>500</v>
      </c>
      <c r="C16" s="3">
        <v>700</v>
      </c>
      <c r="D16" s="3">
        <v>700</v>
      </c>
    </row>
    <row r="17" spans="1:4" x14ac:dyDescent="0.3">
      <c r="A17" t="s">
        <v>14</v>
      </c>
      <c r="B17" s="3">
        <v>412</v>
      </c>
      <c r="C17" s="3">
        <v>412</v>
      </c>
      <c r="D17" s="3">
        <v>412</v>
      </c>
    </row>
    <row r="18" spans="1:4" x14ac:dyDescent="0.3">
      <c r="A18" t="s">
        <v>15</v>
      </c>
      <c r="B18" s="3">
        <v>5400</v>
      </c>
      <c r="C18" s="3">
        <v>5400</v>
      </c>
      <c r="D18" s="3">
        <v>5400</v>
      </c>
    </row>
    <row r="19" spans="1:4" x14ac:dyDescent="0.3">
      <c r="A19" t="s">
        <v>16</v>
      </c>
      <c r="B19" s="3">
        <v>1240</v>
      </c>
      <c r="C19" s="3">
        <v>0</v>
      </c>
      <c r="D19" s="3">
        <v>1240</v>
      </c>
    </row>
    <row r="20" spans="1:4" x14ac:dyDescent="0.3">
      <c r="A20" t="s">
        <v>17</v>
      </c>
      <c r="B20" s="3">
        <v>105</v>
      </c>
      <c r="C20" s="3">
        <v>220</v>
      </c>
      <c r="D20" s="3">
        <v>250</v>
      </c>
    </row>
    <row r="21" spans="1:4" x14ac:dyDescent="0.3">
      <c r="A21" t="s">
        <v>18</v>
      </c>
      <c r="B21" s="3">
        <v>260</v>
      </c>
      <c r="C21" s="3">
        <v>500</v>
      </c>
      <c r="D21" s="3">
        <v>500</v>
      </c>
    </row>
    <row r="22" spans="1:4" x14ac:dyDescent="0.3">
      <c r="A22" t="s">
        <v>19</v>
      </c>
      <c r="B22" s="3">
        <v>3124</v>
      </c>
      <c r="C22" s="3">
        <v>1200</v>
      </c>
      <c r="D22" s="3">
        <v>1500</v>
      </c>
    </row>
    <row r="23" spans="1:4" x14ac:dyDescent="0.3">
      <c r="A23" t="s">
        <v>20</v>
      </c>
      <c r="B23" s="3">
        <v>1000</v>
      </c>
      <c r="C23" s="3">
        <v>1000</v>
      </c>
      <c r="D23" s="3">
        <v>2250</v>
      </c>
    </row>
    <row r="24" spans="1:4" x14ac:dyDescent="0.3">
      <c r="A24" t="s">
        <v>21</v>
      </c>
      <c r="B24" s="3">
        <v>5500</v>
      </c>
      <c r="C24" s="3">
        <v>480</v>
      </c>
      <c r="D24" s="3">
        <v>5500</v>
      </c>
    </row>
    <row r="25" spans="1:4" x14ac:dyDescent="0.3">
      <c r="A25" t="s">
        <v>22</v>
      </c>
      <c r="B25" s="3">
        <v>10500</v>
      </c>
      <c r="C25" s="3">
        <v>2800</v>
      </c>
      <c r="D25" s="3">
        <v>10500</v>
      </c>
    </row>
    <row r="26" spans="1:4" ht="15" thickBot="1" x14ac:dyDescent="0.35">
      <c r="A26" s="4" t="s">
        <v>23</v>
      </c>
      <c r="B26" s="34">
        <f>SUM(B10:B25)</f>
        <v>113711</v>
      </c>
      <c r="C26" s="34">
        <f>SUM(C10:C25)</f>
        <v>84337</v>
      </c>
      <c r="D26" s="34">
        <f>SUM(D10:D25)</f>
        <v>107827</v>
      </c>
    </row>
    <row r="27" spans="1:4" ht="15.6" thickTop="1" thickBot="1" x14ac:dyDescent="0.35">
      <c r="B27" s="3"/>
      <c r="C27" s="3"/>
      <c r="D27" s="3"/>
    </row>
    <row r="28" spans="1:4" ht="37.950000000000003" customHeight="1" thickBot="1" x14ac:dyDescent="0.35">
      <c r="A28" s="38" t="s">
        <v>56</v>
      </c>
      <c r="B28" s="39"/>
      <c r="C28" s="39"/>
      <c r="D28" s="35">
        <f>(D7-D6)/23/12</f>
        <v>388.50362318840581</v>
      </c>
    </row>
    <row r="29" spans="1:4" x14ac:dyDescent="0.3">
      <c r="D29" s="6"/>
    </row>
  </sheetData>
  <mergeCells count="2">
    <mergeCell ref="A1:D1"/>
    <mergeCell ref="A28:C2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16FF-901B-4BBF-B544-B1EFB2523353}">
  <dimension ref="A1:H11"/>
  <sheetViews>
    <sheetView zoomScaleNormal="100" workbookViewId="0">
      <selection activeCell="A6" sqref="A6:XFD6"/>
    </sheetView>
  </sheetViews>
  <sheetFormatPr defaultRowHeight="14.4" x14ac:dyDescent="0.3"/>
  <cols>
    <col min="1" max="1" width="9" bestFit="1" customWidth="1"/>
    <col min="2" max="2" width="11" bestFit="1" customWidth="1"/>
    <col min="3" max="3" width="12.5546875" bestFit="1" customWidth="1"/>
    <col min="4" max="4" width="14.77734375" bestFit="1" customWidth="1"/>
    <col min="5" max="5" width="13.5546875" bestFit="1" customWidth="1"/>
    <col min="6" max="6" width="14.5546875" bestFit="1" customWidth="1"/>
    <col min="7" max="7" width="18.77734375" bestFit="1" customWidth="1"/>
    <col min="8" max="8" width="13.21875" bestFit="1" customWidth="1"/>
  </cols>
  <sheetData>
    <row r="1" spans="1:8" ht="21" x14ac:dyDescent="0.4">
      <c r="A1" s="40" t="s">
        <v>24</v>
      </c>
      <c r="B1" s="40"/>
      <c r="C1" s="40"/>
      <c r="D1" s="40"/>
      <c r="E1" s="40"/>
      <c r="F1" s="40"/>
      <c r="G1" s="40"/>
      <c r="H1" s="40"/>
    </row>
    <row r="2" spans="1:8" x14ac:dyDescent="0.3">
      <c r="A2" s="5"/>
    </row>
    <row r="3" spans="1:8" ht="27" customHeight="1" x14ac:dyDescent="0.3">
      <c r="A3" s="7"/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9" t="s">
        <v>52</v>
      </c>
      <c r="H3" s="10">
        <v>2025</v>
      </c>
    </row>
    <row r="4" spans="1:8" ht="27" customHeight="1" x14ac:dyDescent="0.3">
      <c r="A4" s="7" t="s">
        <v>30</v>
      </c>
      <c r="B4" s="11" t="s">
        <v>31</v>
      </c>
      <c r="C4" s="11" t="s">
        <v>31</v>
      </c>
      <c r="D4" s="11" t="s">
        <v>32</v>
      </c>
      <c r="E4" s="11" t="s">
        <v>33</v>
      </c>
      <c r="F4" s="12">
        <v>45657</v>
      </c>
      <c r="G4" s="11" t="s">
        <v>34</v>
      </c>
      <c r="H4" s="13" t="s">
        <v>35</v>
      </c>
    </row>
    <row r="5" spans="1:8" ht="27" customHeight="1" x14ac:dyDescent="0.3">
      <c r="A5" s="14" t="s">
        <v>36</v>
      </c>
      <c r="B5" s="15" t="s">
        <v>37</v>
      </c>
      <c r="C5" s="15" t="s">
        <v>38</v>
      </c>
      <c r="D5" s="16">
        <v>60000</v>
      </c>
      <c r="E5" s="17">
        <v>0.2</v>
      </c>
      <c r="F5" s="18">
        <v>0</v>
      </c>
      <c r="G5" s="18">
        <f t="shared" ref="G5:G7" si="0">D5/C5</f>
        <v>30000</v>
      </c>
      <c r="H5" s="19">
        <f>SUM(G5*0.5)</f>
        <v>15000</v>
      </c>
    </row>
    <row r="6" spans="1:8" ht="27" customHeight="1" x14ac:dyDescent="0.3">
      <c r="A6" s="20" t="s">
        <v>39</v>
      </c>
      <c r="B6" s="21" t="s">
        <v>40</v>
      </c>
      <c r="C6" s="21" t="s">
        <v>53</v>
      </c>
      <c r="D6" s="18">
        <v>45000</v>
      </c>
      <c r="E6" s="22">
        <v>0.1</v>
      </c>
      <c r="F6" s="18">
        <v>0</v>
      </c>
      <c r="G6" s="18">
        <f t="shared" si="0"/>
        <v>3461.5384615384614</v>
      </c>
      <c r="H6" s="19">
        <f>SUM(G6*0.5)</f>
        <v>1730.7692307692307</v>
      </c>
    </row>
    <row r="7" spans="1:8" ht="27" customHeight="1" x14ac:dyDescent="0.3">
      <c r="A7" s="20" t="s">
        <v>41</v>
      </c>
      <c r="B7" s="21" t="s">
        <v>40</v>
      </c>
      <c r="C7" s="21" t="s">
        <v>54</v>
      </c>
      <c r="D7" s="18">
        <v>400000</v>
      </c>
      <c r="E7" s="22">
        <v>0.35</v>
      </c>
      <c r="F7" s="18">
        <v>0</v>
      </c>
      <c r="G7" s="18">
        <f t="shared" si="0"/>
        <v>133333.33333333334</v>
      </c>
      <c r="H7" s="19">
        <f>G7*0.5</f>
        <v>66666.666666666672</v>
      </c>
    </row>
    <row r="8" spans="1:8" ht="27" customHeight="1" x14ac:dyDescent="0.3">
      <c r="A8" s="23" t="s">
        <v>42</v>
      </c>
      <c r="B8" s="24"/>
      <c r="C8" s="24"/>
      <c r="D8" s="25">
        <f>SUM(D5:D7)</f>
        <v>505000</v>
      </c>
      <c r="E8" s="9">
        <f>SUM(E5:E7)</f>
        <v>0.65</v>
      </c>
      <c r="F8" s="25">
        <v>0</v>
      </c>
      <c r="G8" s="25">
        <f>SUM(G5:G7)</f>
        <v>166794.87179487181</v>
      </c>
      <c r="H8" s="25">
        <f>SUM(H5:H7)</f>
        <v>83397.435897435906</v>
      </c>
    </row>
    <row r="9" spans="1:8" ht="31.05" customHeight="1" x14ac:dyDescent="0.3">
      <c r="A9" s="5"/>
      <c r="F9" s="26"/>
    </row>
    <row r="10" spans="1:8" ht="52.8" x14ac:dyDescent="0.3">
      <c r="A10" s="41" t="s">
        <v>43</v>
      </c>
      <c r="B10" s="41"/>
      <c r="C10" s="41"/>
      <c r="D10" s="41"/>
      <c r="E10" s="27" t="s">
        <v>44</v>
      </c>
      <c r="F10" s="28" t="s">
        <v>45</v>
      </c>
      <c r="G10" s="29" t="s">
        <v>46</v>
      </c>
      <c r="H10" s="29" t="s">
        <v>47</v>
      </c>
    </row>
    <row r="11" spans="1:8" ht="61.05" customHeight="1" x14ac:dyDescent="0.3">
      <c r="A11" s="30" t="s">
        <v>48</v>
      </c>
      <c r="B11" s="31" t="s">
        <v>49</v>
      </c>
      <c r="C11" s="42">
        <f>'Proposed 2025'!D28</f>
        <v>388.50362318840581</v>
      </c>
      <c r="D11" s="43"/>
      <c r="E11" s="32">
        <f>SUM(G8/23)/12</f>
        <v>604.32924563359359</v>
      </c>
      <c r="F11" s="33">
        <f>C11+E11</f>
        <v>992.83286882199945</v>
      </c>
      <c r="G11" s="33">
        <f>H8/23/12</f>
        <v>302.16462281679679</v>
      </c>
      <c r="H11" s="33">
        <f>C11+G11</f>
        <v>690.6682460052026</v>
      </c>
    </row>
  </sheetData>
  <mergeCells count="3">
    <mergeCell ref="A1:H1"/>
    <mergeCell ref="A10:D10"/>
    <mergeCell ref="C11:D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2025</vt:lpstr>
      <vt:lpstr>Reserves for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blum</dc:creator>
  <cp:lastModifiedBy>jamie blum</cp:lastModifiedBy>
  <cp:lastPrinted>2024-10-22T18:18:18Z</cp:lastPrinted>
  <dcterms:created xsi:type="dcterms:W3CDTF">2023-11-22T10:44:23Z</dcterms:created>
  <dcterms:modified xsi:type="dcterms:W3CDTF">2025-03-03T00:54:46Z</dcterms:modified>
</cp:coreProperties>
</file>