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F508608F-8A1D-4C07-A368-8402A7AC6133}" xr6:coauthVersionLast="47" xr6:coauthVersionMax="47" xr10:uidLastSave="{00000000-0000-0000-0000-000000000000}"/>
  <bookViews>
    <workbookView xWindow="-108" yWindow="-108" windowWidth="23256" windowHeight="13896" xr2:uid="{EE1B247F-E79F-4D88-B599-4C08AC54354B}"/>
  </bookViews>
  <sheets>
    <sheet name="Budget 2025" sheetId="16" r:id="rId1"/>
    <sheet name="Reserves 2025" sheetId="17" r:id="rId2"/>
  </sheets>
  <definedNames>
    <definedName name="_xlnm.Print_Area" localSheetId="0">'Budget 2025'!$A$1:$D$52</definedName>
    <definedName name="_xlnm.Print_Area" localSheetId="1">'Reserves 2025'!$A$1:$I$17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6" i="16" l="1"/>
  <c r="C43" i="16"/>
  <c r="D17" i="16"/>
  <c r="D21" i="16" s="1"/>
  <c r="B43" i="16"/>
  <c r="B33" i="16"/>
  <c r="B39" i="16" s="1"/>
  <c r="B28" i="16"/>
  <c r="B31" i="16" s="1"/>
  <c r="B17" i="16"/>
  <c r="B21" i="16" s="1"/>
  <c r="B10" i="16"/>
  <c r="E11" i="17"/>
  <c r="D11" i="17"/>
  <c r="C11" i="17"/>
  <c r="G11" i="17" s="1"/>
  <c r="G10" i="17"/>
  <c r="H10" i="17" s="1"/>
  <c r="I10" i="17" s="1"/>
  <c r="G9" i="17"/>
  <c r="H9" i="17" s="1"/>
  <c r="I9" i="17" s="1"/>
  <c r="H8" i="17"/>
  <c r="I8" i="17" s="1"/>
  <c r="G8" i="17"/>
  <c r="H7" i="17"/>
  <c r="I7" i="17" s="1"/>
  <c r="G7" i="17"/>
  <c r="G6" i="17"/>
  <c r="H6" i="17" s="1"/>
  <c r="F47" i="16"/>
  <c r="E47" i="16"/>
  <c r="D43" i="16"/>
  <c r="C39" i="16"/>
  <c r="D39" i="16"/>
  <c r="C31" i="16"/>
  <c r="D28" i="16"/>
  <c r="D31" i="16" s="1"/>
  <c r="C17" i="16"/>
  <c r="C21" i="16" s="1"/>
  <c r="C10" i="16"/>
  <c r="E6" i="16"/>
  <c r="C47" i="16" l="1"/>
  <c r="D47" i="16"/>
  <c r="F11" i="16" s="1"/>
  <c r="D10" i="16" s="1"/>
  <c r="B47" i="16"/>
  <c r="H11" i="17"/>
  <c r="D14" i="17" s="1"/>
  <c r="I6" i="17"/>
  <c r="I11" i="17" s="1"/>
  <c r="F14" i="17" s="1"/>
  <c r="B50" i="16" l="1"/>
  <c r="G50" i="16" l="1"/>
  <c r="H51" i="16" s="1"/>
  <c r="C14" i="17"/>
  <c r="E14" i="17" l="1"/>
  <c r="G14" i="17"/>
</calcChain>
</file>

<file path=xl/sharedStrings.xml><?xml version="1.0" encoding="utf-8"?>
<sst xmlns="http://schemas.openxmlformats.org/spreadsheetml/2006/main" count="91" uniqueCount="86">
  <si>
    <t>Item</t>
  </si>
  <si>
    <t>Estimated</t>
  </si>
  <si>
    <t>% Per Each</t>
  </si>
  <si>
    <t xml:space="preserve">Money in </t>
  </si>
  <si>
    <t>Years left</t>
  </si>
  <si>
    <t xml:space="preserve">Amount </t>
  </si>
  <si>
    <t>Required</t>
  </si>
  <si>
    <t>Life</t>
  </si>
  <si>
    <t>Cost</t>
  </si>
  <si>
    <t>Reserve</t>
  </si>
  <si>
    <t>Reserves</t>
  </si>
  <si>
    <t xml:space="preserve">for </t>
  </si>
  <si>
    <t>Account</t>
  </si>
  <si>
    <t>Replacement</t>
  </si>
  <si>
    <t>for Life</t>
  </si>
  <si>
    <t>Full Reserves</t>
  </si>
  <si>
    <t>Painting</t>
  </si>
  <si>
    <t>Roof</t>
  </si>
  <si>
    <t>Paving/Maintenance</t>
  </si>
  <si>
    <t>Pool</t>
  </si>
  <si>
    <t>Total</t>
  </si>
  <si>
    <t>Unit Dues</t>
  </si>
  <si>
    <t>% breakdown per Unit</t>
  </si>
  <si>
    <t>Unit Per Month without reserves</t>
  </si>
  <si>
    <t>Full Reserves without maintenance</t>
  </si>
  <si>
    <t>Full reserves with maintenance</t>
  </si>
  <si>
    <t>*The Florida Statues require the Board of Directors to adopt a budget with full reserves.  The unit owners at a duly called meeting, may vote against the funding of full reserves or may opt to vote for reserves "less than adequate", (Partial Reserves)</t>
  </si>
  <si>
    <t>Partial Reserves 25%</t>
  </si>
  <si>
    <t>Per Unit Per Month</t>
  </si>
  <si>
    <t xml:space="preserve"> </t>
  </si>
  <si>
    <t xml:space="preserve">Approved Budget </t>
  </si>
  <si>
    <t>Income</t>
  </si>
  <si>
    <t>Maintenance Fees</t>
  </si>
  <si>
    <t>Late Fees</t>
  </si>
  <si>
    <t>Interest Income</t>
  </si>
  <si>
    <t xml:space="preserve">Total Income </t>
  </si>
  <si>
    <t xml:space="preserve">Expenses </t>
  </si>
  <si>
    <t>General Expenses</t>
  </si>
  <si>
    <t>Office Supplies</t>
  </si>
  <si>
    <t>Postage and Delivery</t>
  </si>
  <si>
    <t>Accounting</t>
  </si>
  <si>
    <t>Management Fees</t>
  </si>
  <si>
    <t>Legal Expense</t>
  </si>
  <si>
    <t>Total General Expenses:</t>
  </si>
  <si>
    <t>Building Expenses</t>
  </si>
  <si>
    <t>Maintenance &amp; Repair</t>
  </si>
  <si>
    <t>Cleaning</t>
  </si>
  <si>
    <t>Total Building Expenses:</t>
  </si>
  <si>
    <t>Grounds Expenses:</t>
  </si>
  <si>
    <t>Pool Service</t>
  </si>
  <si>
    <t xml:space="preserve">Total Grounds Expenses:  </t>
  </si>
  <si>
    <t>Utility Expenses:</t>
  </si>
  <si>
    <t>Electricity</t>
  </si>
  <si>
    <t>Water &amp; Sanitation</t>
  </si>
  <si>
    <t>Total Utility Expenses:</t>
  </si>
  <si>
    <t>Insurance Expenses</t>
  </si>
  <si>
    <t xml:space="preserve">Total Insurance Expenses:  </t>
  </si>
  <si>
    <t>Total Operating Expenses</t>
  </si>
  <si>
    <t>Without Reserves</t>
  </si>
  <si>
    <t>Laundry Income</t>
  </si>
  <si>
    <t>Laundry Expense</t>
  </si>
  <si>
    <t>Pest Control/Termites Expense</t>
  </si>
  <si>
    <t>Pool Expense</t>
  </si>
  <si>
    <t>Bad Debt Write Off</t>
  </si>
  <si>
    <t>Irrigation Expense and Water</t>
  </si>
  <si>
    <t>Partial reserves with maintenance 25%</t>
  </si>
  <si>
    <t>PartialReserves without maintenance 25%</t>
  </si>
  <si>
    <t>Door Replacement</t>
  </si>
  <si>
    <t>Plumbing Expense</t>
  </si>
  <si>
    <t>Roof Expense</t>
  </si>
  <si>
    <t>Loan Repayment</t>
  </si>
  <si>
    <t>Lawn Maintenance/Projects</t>
  </si>
  <si>
    <t xml:space="preserve">Proposed Budget </t>
  </si>
  <si>
    <t>Fees &amp; Permits</t>
  </si>
  <si>
    <t>Concrete Restoration</t>
  </si>
  <si>
    <t>2024</t>
  </si>
  <si>
    <t>Sunland Apartments 2, Inc Budget 2025</t>
  </si>
  <si>
    <t>January 1, 2025 to December 31, 2025</t>
  </si>
  <si>
    <t>Expenses 2024</t>
  </si>
  <si>
    <t>2025</t>
  </si>
  <si>
    <t>Fire Extinguisher</t>
  </si>
  <si>
    <t>Sunland Apartments 2, Inc Reserves 2025</t>
  </si>
  <si>
    <t>2025 Budget</t>
  </si>
  <si>
    <t>Website</t>
  </si>
  <si>
    <t>Reserves 2024</t>
  </si>
  <si>
    <t>Tree Trimming/Tree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</si>
</sst>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24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  <font>
      <u/>
      <sz val="24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8" fontId="2" fillId="0" borderId="1" xfId="0" applyNumberFormat="1" applyFont="1" applyBorder="1"/>
    <xf numFmtId="10" fontId="2" fillId="0" borderId="1" xfId="0" applyNumberFormat="1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8" fontId="1" fillId="0" borderId="1" xfId="0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9" fillId="0" borderId="0" xfId="0" applyFont="1"/>
    <xf numFmtId="16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7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0" xfId="0" applyNumberFormat="1" applyFont="1"/>
    <xf numFmtId="164" fontId="7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165" fontId="4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65AB-5758-48CC-8AE9-FA137BC03AC2}">
  <sheetPr>
    <tabColor rgb="FF92D050"/>
    <pageSetUpPr fitToPage="1"/>
  </sheetPr>
  <dimension ref="A1:J56"/>
  <sheetViews>
    <sheetView tabSelected="1" zoomScale="53" zoomScaleNormal="53" zoomScaleSheetLayoutView="53" workbookViewId="0">
      <selection activeCell="C6" sqref="C6"/>
    </sheetView>
  </sheetViews>
  <sheetFormatPr defaultColWidth="70.44140625" defaultRowHeight="21" x14ac:dyDescent="0.4"/>
  <cols>
    <col min="1" max="1" width="70.44140625" style="26"/>
    <col min="2" max="2" width="52.77734375" style="33" customWidth="1"/>
    <col min="3" max="3" width="48" style="33" customWidth="1"/>
    <col min="4" max="4" width="55.21875" style="33" customWidth="1"/>
    <col min="5" max="8" width="70.44140625" style="26"/>
    <col min="9" max="9" width="70.44140625" style="27"/>
    <col min="10" max="16384" width="70.44140625" style="26"/>
  </cols>
  <sheetData>
    <row r="1" spans="1:9" ht="30" x14ac:dyDescent="0.5">
      <c r="A1" s="43" t="s">
        <v>76</v>
      </c>
      <c r="B1" s="43"/>
      <c r="C1" s="43"/>
      <c r="D1" s="43"/>
    </row>
    <row r="2" spans="1:9" ht="54" customHeight="1" x14ac:dyDescent="0.4">
      <c r="A2" s="44" t="s">
        <v>77</v>
      </c>
      <c r="B2" s="44"/>
      <c r="C2" s="44"/>
      <c r="D2" s="44"/>
    </row>
    <row r="3" spans="1:9" ht="57" customHeight="1" x14ac:dyDescent="0.55000000000000004">
      <c r="A3" s="19"/>
      <c r="B3" s="20" t="s">
        <v>30</v>
      </c>
      <c r="C3" s="20" t="s">
        <v>1</v>
      </c>
      <c r="D3" s="20" t="s">
        <v>72</v>
      </c>
    </row>
    <row r="4" spans="1:9" ht="33" customHeight="1" x14ac:dyDescent="0.55000000000000004">
      <c r="A4" s="19"/>
      <c r="B4" s="21" t="s">
        <v>75</v>
      </c>
      <c r="C4" s="20" t="s">
        <v>78</v>
      </c>
      <c r="D4" s="21" t="s">
        <v>79</v>
      </c>
      <c r="I4" s="26"/>
    </row>
    <row r="5" spans="1:9" ht="33" customHeight="1" x14ac:dyDescent="0.55000000000000004">
      <c r="A5" s="22" t="s">
        <v>31</v>
      </c>
      <c r="B5" s="23"/>
      <c r="C5" s="23"/>
      <c r="D5" s="23"/>
      <c r="I5" s="26"/>
    </row>
    <row r="6" spans="1:9" ht="33" customHeight="1" x14ac:dyDescent="0.55000000000000004">
      <c r="A6" s="19" t="s">
        <v>32</v>
      </c>
      <c r="B6" s="23">
        <v>364380</v>
      </c>
      <c r="C6" s="23">
        <v>364380</v>
      </c>
      <c r="D6" s="23">
        <v>376500</v>
      </c>
      <c r="E6" s="26">
        <f>480*64*5</f>
        <v>153600</v>
      </c>
      <c r="I6" s="26"/>
    </row>
    <row r="7" spans="1:9" ht="33" customHeight="1" x14ac:dyDescent="0.55000000000000004">
      <c r="A7" s="19" t="s">
        <v>59</v>
      </c>
      <c r="B7" s="23">
        <v>5000</v>
      </c>
      <c r="C7" s="23">
        <v>8000</v>
      </c>
      <c r="D7" s="23">
        <v>8000</v>
      </c>
      <c r="I7" s="26"/>
    </row>
    <row r="8" spans="1:9" ht="33" customHeight="1" x14ac:dyDescent="0.55000000000000004">
      <c r="A8" s="19" t="s">
        <v>33</v>
      </c>
      <c r="B8" s="23">
        <v>500</v>
      </c>
      <c r="C8" s="23">
        <v>2400</v>
      </c>
      <c r="D8" s="23">
        <v>1200</v>
      </c>
      <c r="I8" s="26"/>
    </row>
    <row r="9" spans="1:9" ht="33" customHeight="1" x14ac:dyDescent="0.55000000000000004">
      <c r="A9" s="19" t="s">
        <v>34</v>
      </c>
      <c r="B9" s="24">
        <v>60</v>
      </c>
      <c r="C9" s="24">
        <v>200</v>
      </c>
      <c r="D9" s="24">
        <v>150</v>
      </c>
      <c r="I9" s="26"/>
    </row>
    <row r="10" spans="1:9" ht="33" customHeight="1" x14ac:dyDescent="0.5">
      <c r="A10" s="22" t="s">
        <v>35</v>
      </c>
      <c r="B10" s="20">
        <f>SUM(B6:B9)</f>
        <v>369940</v>
      </c>
      <c r="C10" s="20">
        <f>SUM(C6:C9)</f>
        <v>374980</v>
      </c>
      <c r="D10" s="20">
        <f>SUM(D6:D9)</f>
        <v>385850</v>
      </c>
      <c r="I10" s="26"/>
    </row>
    <row r="11" spans="1:9" ht="33" customHeight="1" x14ac:dyDescent="0.55000000000000004">
      <c r="A11" s="25" t="s">
        <v>36</v>
      </c>
      <c r="B11" s="23"/>
      <c r="C11" s="23"/>
      <c r="D11" s="23"/>
      <c r="F11" s="34">
        <f>D47-D7-D8-D9</f>
        <v>381785</v>
      </c>
      <c r="I11" s="26"/>
    </row>
    <row r="12" spans="1:9" ht="33" customHeight="1" x14ac:dyDescent="0.55000000000000004">
      <c r="A12" s="25" t="s">
        <v>37</v>
      </c>
      <c r="B12" s="23"/>
      <c r="C12" s="23"/>
      <c r="D12" s="23"/>
      <c r="I12" s="26"/>
    </row>
    <row r="13" spans="1:9" ht="33" customHeight="1" x14ac:dyDescent="0.55000000000000004">
      <c r="A13" s="19" t="s">
        <v>38</v>
      </c>
      <c r="B13" s="23">
        <v>1100</v>
      </c>
      <c r="C13" s="23">
        <v>1100</v>
      </c>
      <c r="D13" s="23">
        <v>1100</v>
      </c>
      <c r="I13" s="26"/>
    </row>
    <row r="14" spans="1:9" ht="33" customHeight="1" x14ac:dyDescent="0.55000000000000004">
      <c r="A14" s="19" t="s">
        <v>63</v>
      </c>
      <c r="B14" s="23">
        <v>200</v>
      </c>
      <c r="C14" s="23">
        <v>0</v>
      </c>
      <c r="D14" s="23">
        <v>200</v>
      </c>
      <c r="I14" s="26"/>
    </row>
    <row r="15" spans="1:9" ht="33" customHeight="1" x14ac:dyDescent="0.55000000000000004">
      <c r="A15" s="19" t="s">
        <v>39</v>
      </c>
      <c r="B15" s="23">
        <v>500</v>
      </c>
      <c r="C15" s="23">
        <v>500</v>
      </c>
      <c r="D15" s="23">
        <v>500</v>
      </c>
      <c r="I15" s="26"/>
    </row>
    <row r="16" spans="1:9" ht="33" customHeight="1" x14ac:dyDescent="0.55000000000000004">
      <c r="A16" s="19" t="s">
        <v>40</v>
      </c>
      <c r="B16" s="23">
        <v>380</v>
      </c>
      <c r="C16" s="23">
        <v>425</v>
      </c>
      <c r="D16" s="23">
        <v>425</v>
      </c>
      <c r="I16" s="26"/>
    </row>
    <row r="17" spans="1:9" ht="33" customHeight="1" x14ac:dyDescent="0.55000000000000004">
      <c r="A17" s="19" t="s">
        <v>41</v>
      </c>
      <c r="B17" s="23">
        <f>750*12</f>
        <v>9000</v>
      </c>
      <c r="C17" s="23">
        <f>700*12</f>
        <v>8400</v>
      </c>
      <c r="D17" s="23">
        <f>800*12</f>
        <v>9600</v>
      </c>
      <c r="I17" s="26"/>
    </row>
    <row r="18" spans="1:9" ht="33" customHeight="1" x14ac:dyDescent="0.55000000000000004">
      <c r="A18" s="19" t="s">
        <v>83</v>
      </c>
      <c r="B18" s="23">
        <v>0</v>
      </c>
      <c r="C18" s="23">
        <v>0</v>
      </c>
      <c r="D18" s="23">
        <v>300</v>
      </c>
      <c r="I18" s="26"/>
    </row>
    <row r="19" spans="1:9" ht="33" customHeight="1" x14ac:dyDescent="0.55000000000000004">
      <c r="A19" s="36" t="s">
        <v>73</v>
      </c>
      <c r="B19" s="23">
        <v>500</v>
      </c>
      <c r="C19" s="23">
        <v>725</v>
      </c>
      <c r="D19" s="23">
        <v>725</v>
      </c>
      <c r="I19" s="26"/>
    </row>
    <row r="20" spans="1:9" ht="33" customHeight="1" x14ac:dyDescent="0.55000000000000004">
      <c r="A20" s="19" t="s">
        <v>42</v>
      </c>
      <c r="B20" s="24">
        <v>2500</v>
      </c>
      <c r="C20" s="24">
        <v>2500</v>
      </c>
      <c r="D20" s="24">
        <v>2500</v>
      </c>
      <c r="I20" s="26"/>
    </row>
    <row r="21" spans="1:9" ht="33" customHeight="1" x14ac:dyDescent="0.5">
      <c r="A21" s="25" t="s">
        <v>43</v>
      </c>
      <c r="B21" s="20">
        <f>SUM(B13:B20)</f>
        <v>14180</v>
      </c>
      <c r="C21" s="20">
        <f>SUM(C13:C20)</f>
        <v>13650</v>
      </c>
      <c r="D21" s="20">
        <f>SUM(D13:D20)</f>
        <v>15350</v>
      </c>
      <c r="I21" s="26"/>
    </row>
    <row r="22" spans="1:9" ht="33" customHeight="1" x14ac:dyDescent="0.55000000000000004">
      <c r="A22" s="25" t="s">
        <v>44</v>
      </c>
      <c r="B22" s="23"/>
      <c r="C22" s="23"/>
      <c r="D22" s="23"/>
      <c r="I22" s="26"/>
    </row>
    <row r="23" spans="1:9" ht="33" customHeight="1" x14ac:dyDescent="0.55000000000000004">
      <c r="A23" s="19" t="s">
        <v>45</v>
      </c>
      <c r="B23" s="23">
        <v>12000</v>
      </c>
      <c r="C23" s="23">
        <v>12000</v>
      </c>
      <c r="D23" s="23">
        <v>12000</v>
      </c>
      <c r="I23" s="26"/>
    </row>
    <row r="24" spans="1:9" ht="33" customHeight="1" x14ac:dyDescent="0.55000000000000004">
      <c r="A24" s="19" t="s">
        <v>46</v>
      </c>
      <c r="B24" s="23">
        <v>2200</v>
      </c>
      <c r="C24" s="23">
        <v>3600</v>
      </c>
      <c r="D24" s="23">
        <v>4500</v>
      </c>
      <c r="I24" s="26"/>
    </row>
    <row r="25" spans="1:9" ht="33" customHeight="1" x14ac:dyDescent="0.55000000000000004">
      <c r="A25" s="19" t="s">
        <v>67</v>
      </c>
      <c r="B25" s="23">
        <v>15000</v>
      </c>
      <c r="C25" s="23">
        <v>5000</v>
      </c>
      <c r="D25" s="23">
        <v>5000</v>
      </c>
      <c r="I25" s="26"/>
    </row>
    <row r="26" spans="1:9" ht="33" customHeight="1" x14ac:dyDescent="0.55000000000000004">
      <c r="A26" s="19" t="s">
        <v>80</v>
      </c>
      <c r="B26" s="23">
        <v>0</v>
      </c>
      <c r="C26" s="23">
        <v>385</v>
      </c>
      <c r="D26" s="23">
        <v>385</v>
      </c>
      <c r="I26" s="26"/>
    </row>
    <row r="27" spans="1:9" ht="33" customHeight="1" x14ac:dyDescent="0.55000000000000004">
      <c r="A27" s="19" t="s">
        <v>68</v>
      </c>
      <c r="B27" s="23">
        <v>5000</v>
      </c>
      <c r="C27" s="23">
        <v>7900</v>
      </c>
      <c r="D27" s="23">
        <v>5000</v>
      </c>
      <c r="I27" s="26"/>
    </row>
    <row r="28" spans="1:9" ht="33" customHeight="1" x14ac:dyDescent="0.55000000000000004">
      <c r="A28" s="19" t="s">
        <v>70</v>
      </c>
      <c r="B28" s="23">
        <f>1400*12</f>
        <v>16800</v>
      </c>
      <c r="C28" s="23">
        <v>16800</v>
      </c>
      <c r="D28" s="23">
        <f>1400*12</f>
        <v>16800</v>
      </c>
      <c r="I28" s="26"/>
    </row>
    <row r="29" spans="1:9" ht="33" customHeight="1" x14ac:dyDescent="0.55000000000000004">
      <c r="A29" s="19" t="s">
        <v>69</v>
      </c>
      <c r="B29" s="23">
        <v>4000</v>
      </c>
      <c r="C29" s="23">
        <v>4000</v>
      </c>
      <c r="D29" s="23">
        <v>4000</v>
      </c>
      <c r="I29" s="26"/>
    </row>
    <row r="30" spans="1:9" ht="33" customHeight="1" x14ac:dyDescent="0.55000000000000004">
      <c r="A30" s="19" t="s">
        <v>60</v>
      </c>
      <c r="B30" s="24">
        <v>4200</v>
      </c>
      <c r="C30" s="24">
        <v>4200</v>
      </c>
      <c r="D30" s="24">
        <v>4200</v>
      </c>
      <c r="I30" s="26"/>
    </row>
    <row r="31" spans="1:9" ht="33" customHeight="1" x14ac:dyDescent="0.5">
      <c r="A31" s="25" t="s">
        <v>47</v>
      </c>
      <c r="B31" s="20">
        <f>SUM(B23:B30)</f>
        <v>59200</v>
      </c>
      <c r="C31" s="20">
        <f>SUM(C23:C30)</f>
        <v>53885</v>
      </c>
      <c r="D31" s="20">
        <f>SUM(D23:D30)</f>
        <v>51885</v>
      </c>
      <c r="I31" s="26"/>
    </row>
    <row r="32" spans="1:9" ht="33" customHeight="1" x14ac:dyDescent="0.55000000000000004">
      <c r="A32" s="25" t="s">
        <v>48</v>
      </c>
      <c r="B32" s="23"/>
      <c r="C32" s="23"/>
      <c r="D32" s="23"/>
      <c r="I32" s="26"/>
    </row>
    <row r="33" spans="1:9" ht="33" customHeight="1" x14ac:dyDescent="0.55000000000000004">
      <c r="A33" s="19" t="s">
        <v>71</v>
      </c>
      <c r="B33" s="23">
        <f>930*12</f>
        <v>11160</v>
      </c>
      <c r="C33" s="23">
        <v>17200</v>
      </c>
      <c r="D33" s="23">
        <v>17000</v>
      </c>
      <c r="I33" s="26"/>
    </row>
    <row r="34" spans="1:9" ht="33" customHeight="1" x14ac:dyDescent="0.55000000000000004">
      <c r="A34" s="19" t="s">
        <v>64</v>
      </c>
      <c r="B34" s="23">
        <v>500</v>
      </c>
      <c r="C34" s="23">
        <v>1500</v>
      </c>
      <c r="D34" s="23">
        <v>1500</v>
      </c>
      <c r="I34" s="26"/>
    </row>
    <row r="35" spans="1:9" ht="33" customHeight="1" x14ac:dyDescent="0.55000000000000004">
      <c r="A35" s="19" t="s">
        <v>61</v>
      </c>
      <c r="B35" s="23">
        <v>5000</v>
      </c>
      <c r="C35" s="23">
        <v>5000</v>
      </c>
      <c r="D35" s="23">
        <v>5000</v>
      </c>
      <c r="I35" s="26"/>
    </row>
    <row r="36" spans="1:9" ht="33" customHeight="1" x14ac:dyDescent="0.55000000000000004">
      <c r="A36" s="19" t="s">
        <v>85</v>
      </c>
      <c r="B36" s="23">
        <v>2400</v>
      </c>
      <c r="C36" s="23">
        <v>3500</v>
      </c>
      <c r="D36" s="23">
        <v>5000</v>
      </c>
      <c r="I36" s="26"/>
    </row>
    <row r="37" spans="1:9" ht="33" customHeight="1" x14ac:dyDescent="0.55000000000000004">
      <c r="A37" s="19" t="s">
        <v>49</v>
      </c>
      <c r="B37" s="23">
        <v>3900</v>
      </c>
      <c r="C37" s="23">
        <v>4500</v>
      </c>
      <c r="D37" s="23">
        <v>4500</v>
      </c>
      <c r="I37" s="26"/>
    </row>
    <row r="38" spans="1:9" ht="33" customHeight="1" x14ac:dyDescent="0.55000000000000004">
      <c r="A38" s="19" t="s">
        <v>62</v>
      </c>
      <c r="B38" s="24">
        <v>400</v>
      </c>
      <c r="C38" s="24">
        <v>1700</v>
      </c>
      <c r="D38" s="24">
        <v>1700</v>
      </c>
      <c r="I38" s="26"/>
    </row>
    <row r="39" spans="1:9" ht="33" customHeight="1" x14ac:dyDescent="0.5">
      <c r="A39" s="25" t="s">
        <v>50</v>
      </c>
      <c r="B39" s="20">
        <f>SUM(B33:B38)</f>
        <v>23360</v>
      </c>
      <c r="C39" s="20">
        <f>SUM(C33:C38)</f>
        <v>33400</v>
      </c>
      <c r="D39" s="20">
        <f>SUM(D33:D38)</f>
        <v>34700</v>
      </c>
      <c r="I39" s="26"/>
    </row>
    <row r="40" spans="1:9" ht="33" customHeight="1" x14ac:dyDescent="0.55000000000000004">
      <c r="A40" s="25" t="s">
        <v>51</v>
      </c>
      <c r="B40" s="23"/>
      <c r="C40" s="23"/>
      <c r="D40" s="23"/>
      <c r="I40" s="26"/>
    </row>
    <row r="41" spans="1:9" ht="33" customHeight="1" x14ac:dyDescent="0.55000000000000004">
      <c r="A41" s="19" t="s">
        <v>52</v>
      </c>
      <c r="B41" s="23">
        <v>7700</v>
      </c>
      <c r="C41" s="23">
        <v>8000</v>
      </c>
      <c r="D41" s="23">
        <v>8200</v>
      </c>
      <c r="I41" s="26"/>
    </row>
    <row r="42" spans="1:9" ht="33" customHeight="1" x14ac:dyDescent="0.55000000000000004">
      <c r="A42" s="19" t="s">
        <v>53</v>
      </c>
      <c r="B42" s="23">
        <v>65000</v>
      </c>
      <c r="C42" s="23">
        <v>64000</v>
      </c>
      <c r="D42" s="23">
        <v>65000</v>
      </c>
      <c r="I42" s="26"/>
    </row>
    <row r="43" spans="1:9" ht="33" customHeight="1" x14ac:dyDescent="0.5">
      <c r="A43" s="25" t="s">
        <v>54</v>
      </c>
      <c r="B43" s="35">
        <f>SUM(B41:B42)</f>
        <v>72700</v>
      </c>
      <c r="C43" s="35">
        <f>SUM(C41:C42)</f>
        <v>72000</v>
      </c>
      <c r="D43" s="35">
        <f>SUM(D41:D42)</f>
        <v>73200</v>
      </c>
      <c r="I43" s="26"/>
    </row>
    <row r="44" spans="1:9" ht="33" customHeight="1" x14ac:dyDescent="0.5">
      <c r="A44" s="25" t="s">
        <v>84</v>
      </c>
      <c r="B44" s="20">
        <v>0</v>
      </c>
      <c r="C44" s="20">
        <v>0</v>
      </c>
      <c r="D44" s="20">
        <v>0</v>
      </c>
      <c r="I44" s="26"/>
    </row>
    <row r="45" spans="1:9" ht="33" customHeight="1" x14ac:dyDescent="0.55000000000000004">
      <c r="A45" s="25" t="s">
        <v>55</v>
      </c>
      <c r="B45" s="23"/>
      <c r="C45" s="23"/>
      <c r="D45" s="23"/>
      <c r="I45" s="26"/>
    </row>
    <row r="46" spans="1:9" ht="33" customHeight="1" x14ac:dyDescent="0.5">
      <c r="A46" s="25" t="s">
        <v>56</v>
      </c>
      <c r="B46" s="35">
        <v>200000</v>
      </c>
      <c r="C46" s="35">
        <v>208000</v>
      </c>
      <c r="D46" s="35">
        <f>18000*12</f>
        <v>216000</v>
      </c>
      <c r="E46" s="26">
        <v>190000</v>
      </c>
      <c r="I46" s="26"/>
    </row>
    <row r="47" spans="1:9" ht="33" customHeight="1" x14ac:dyDescent="0.5">
      <c r="A47" s="25" t="s">
        <v>57</v>
      </c>
      <c r="B47" s="20">
        <f>SUM(B46+B43+B39+B31+B21+B44)</f>
        <v>369440</v>
      </c>
      <c r="C47" s="20">
        <f>SUM(C46+C43+C39+C31+C21+C44)</f>
        <v>380935</v>
      </c>
      <c r="D47" s="20">
        <f>SUM(D46+D43+D39+D31+D21+D44)</f>
        <v>391135</v>
      </c>
      <c r="E47" s="26">
        <f>6000/64</f>
        <v>93.75</v>
      </c>
      <c r="F47" s="26">
        <f>120000/64/12</f>
        <v>156.25</v>
      </c>
      <c r="I47" s="26"/>
    </row>
    <row r="48" spans="1:9" ht="30.6" x14ac:dyDescent="0.55000000000000004">
      <c r="A48" s="19"/>
      <c r="B48" s="23"/>
      <c r="C48" s="23"/>
      <c r="D48" s="23"/>
    </row>
    <row r="49" spans="1:10" s="28" customFormat="1" ht="30" x14ac:dyDescent="0.5">
      <c r="A49" s="39" t="s">
        <v>21</v>
      </c>
      <c r="B49" s="40" t="s">
        <v>58</v>
      </c>
      <c r="C49" s="45"/>
      <c r="D49" s="45"/>
      <c r="F49" s="29"/>
      <c r="G49" s="30"/>
      <c r="H49" s="29"/>
      <c r="I49" s="29"/>
      <c r="J49" s="29"/>
    </row>
    <row r="50" spans="1:10" s="28" customFormat="1" ht="36" customHeight="1" x14ac:dyDescent="0.5">
      <c r="A50" s="41" t="s">
        <v>28</v>
      </c>
      <c r="B50" s="42">
        <f>F11/12/64</f>
        <v>497.11588541666669</v>
      </c>
      <c r="C50" s="45"/>
      <c r="D50" s="45"/>
      <c r="E50" s="31"/>
      <c r="F50" s="32"/>
      <c r="G50" s="30">
        <f>SUM(B50*6*12)</f>
        <v>35792.34375</v>
      </c>
      <c r="H50" s="32"/>
      <c r="I50" s="32"/>
      <c r="J50" s="32"/>
    </row>
    <row r="51" spans="1:10" x14ac:dyDescent="0.4">
      <c r="B51" s="27"/>
      <c r="F51" s="34"/>
      <c r="H51" s="33">
        <f>SUM(G50:G50)</f>
        <v>35792.34375</v>
      </c>
    </row>
    <row r="52" spans="1:10" ht="21.6" thickBot="1" x14ac:dyDescent="0.45">
      <c r="I52" s="33"/>
    </row>
    <row r="53" spans="1:10" x14ac:dyDescent="0.4">
      <c r="A53" s="52"/>
      <c r="B53" s="53"/>
      <c r="C53" s="53"/>
      <c r="D53" s="54"/>
    </row>
    <row r="54" spans="1:10" x14ac:dyDescent="0.4">
      <c r="A54" s="55"/>
      <c r="B54" s="56"/>
      <c r="C54" s="56"/>
      <c r="D54" s="57"/>
    </row>
    <row r="55" spans="1:10" ht="21.6" thickBot="1" x14ac:dyDescent="0.45">
      <c r="A55" s="58"/>
      <c r="B55" s="59"/>
      <c r="C55" s="59"/>
      <c r="D55" s="60"/>
    </row>
    <row r="56" spans="1:10" x14ac:dyDescent="0.4">
      <c r="I56" s="33"/>
    </row>
  </sheetData>
  <mergeCells count="4">
    <mergeCell ref="A1:D1"/>
    <mergeCell ref="A2:D2"/>
    <mergeCell ref="C49:D50"/>
    <mergeCell ref="A53:D55"/>
  </mergeCells>
  <pageMargins left="0.7" right="0.7" top="0.75" bottom="0.75" header="0.3" footer="0.3"/>
  <pageSetup scale="40" fitToHeight="0" orientation="portrait" horizontalDpi="300" verticalDpi="300" r:id="rId1"/>
  <rowBreaks count="1" manualBreakCount="1">
    <brk id="5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2445-5CC3-4C08-816D-BE79EDDA61D8}">
  <sheetPr>
    <tabColor rgb="FF92D050"/>
  </sheetPr>
  <dimension ref="A1:I17"/>
  <sheetViews>
    <sheetView zoomScaleNormal="100" zoomScaleSheetLayoutView="100" workbookViewId="0">
      <selection activeCell="I13" sqref="I13"/>
    </sheetView>
  </sheetViews>
  <sheetFormatPr defaultColWidth="9.21875" defaultRowHeight="15.6" x14ac:dyDescent="0.3"/>
  <cols>
    <col min="1" max="1" width="34.5546875" style="1" customWidth="1"/>
    <col min="2" max="2" width="12.44140625" style="1" customWidth="1"/>
    <col min="3" max="3" width="17" style="1" bestFit="1" customWidth="1"/>
    <col min="4" max="4" width="19" style="1" bestFit="1" customWidth="1"/>
    <col min="5" max="5" width="15.44140625" style="1" bestFit="1" customWidth="1"/>
    <col min="6" max="6" width="22.44140625" style="1" customWidth="1"/>
    <col min="7" max="7" width="22.77734375" style="1" bestFit="1" customWidth="1"/>
    <col min="8" max="8" width="18.5546875" style="1" customWidth="1"/>
    <col min="9" max="9" width="16.77734375" style="1" customWidth="1"/>
    <col min="10" max="16384" width="9.21875" style="1"/>
  </cols>
  <sheetData>
    <row r="1" spans="1:9" x14ac:dyDescent="0.3">
      <c r="A1" s="61" t="s">
        <v>81</v>
      </c>
      <c r="B1" s="61"/>
      <c r="C1" s="61"/>
      <c r="D1" s="61"/>
      <c r="E1" s="61"/>
      <c r="F1" s="61"/>
      <c r="G1" s="61"/>
      <c r="H1" s="61"/>
      <c r="I1" s="61"/>
    </row>
    <row r="2" spans="1:9" x14ac:dyDescent="0.3">
      <c r="A2" s="61"/>
      <c r="B2" s="61"/>
      <c r="C2" s="61"/>
      <c r="D2" s="61"/>
      <c r="E2" s="61"/>
      <c r="F2" s="61"/>
      <c r="G2" s="61"/>
      <c r="H2" s="61"/>
      <c r="I2" s="61"/>
    </row>
    <row r="3" spans="1:9" x14ac:dyDescent="0.3">
      <c r="A3" s="62" t="s">
        <v>0</v>
      </c>
      <c r="B3" s="2" t="s">
        <v>1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62" t="s">
        <v>82</v>
      </c>
    </row>
    <row r="4" spans="1:9" x14ac:dyDescent="0.3">
      <c r="A4" s="62"/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6</v>
      </c>
      <c r="H4" s="2" t="s">
        <v>82</v>
      </c>
      <c r="I4" s="62"/>
    </row>
    <row r="5" spans="1:9" ht="58.5" customHeight="1" x14ac:dyDescent="0.3">
      <c r="A5" s="2"/>
      <c r="B5" s="15"/>
      <c r="C5" s="15"/>
      <c r="D5" s="15" t="s">
        <v>12</v>
      </c>
      <c r="E5" s="16">
        <v>45657</v>
      </c>
      <c r="F5" s="15" t="s">
        <v>13</v>
      </c>
      <c r="G5" s="15" t="s">
        <v>14</v>
      </c>
      <c r="H5" s="15" t="s">
        <v>15</v>
      </c>
      <c r="I5" s="17" t="s">
        <v>27</v>
      </c>
    </row>
    <row r="6" spans="1:9" ht="32.25" customHeight="1" x14ac:dyDescent="0.3">
      <c r="A6" s="3" t="s">
        <v>16</v>
      </c>
      <c r="B6" s="4">
        <v>7</v>
      </c>
      <c r="C6" s="5">
        <v>50000</v>
      </c>
      <c r="D6" s="6">
        <v>0.3</v>
      </c>
      <c r="E6" s="7">
        <v>0</v>
      </c>
      <c r="F6" s="4">
        <v>4</v>
      </c>
      <c r="G6" s="7">
        <f>C6-E6</f>
        <v>50000</v>
      </c>
      <c r="H6" s="7">
        <f>SUM(G6/F6)</f>
        <v>12500</v>
      </c>
      <c r="I6" s="7">
        <f>SUM(H6*0.25)</f>
        <v>3125</v>
      </c>
    </row>
    <row r="7" spans="1:9" ht="32.25" customHeight="1" x14ac:dyDescent="0.3">
      <c r="A7" s="3" t="s">
        <v>17</v>
      </c>
      <c r="B7" s="4">
        <v>20</v>
      </c>
      <c r="C7" s="5">
        <v>200000</v>
      </c>
      <c r="D7" s="6">
        <v>0.3</v>
      </c>
      <c r="E7" s="7">
        <v>0</v>
      </c>
      <c r="F7" s="4">
        <v>10</v>
      </c>
      <c r="G7" s="7">
        <f t="shared" ref="G7:G8" si="0">C7-E7</f>
        <v>200000</v>
      </c>
      <c r="H7" s="7">
        <f>SUM(G7/F7)</f>
        <v>20000</v>
      </c>
      <c r="I7" s="7">
        <f>SUM(H7*0.25)</f>
        <v>5000</v>
      </c>
    </row>
    <row r="8" spans="1:9" ht="32.25" customHeight="1" x14ac:dyDescent="0.3">
      <c r="A8" s="3" t="s">
        <v>18</v>
      </c>
      <c r="B8" s="4">
        <v>15</v>
      </c>
      <c r="C8" s="5">
        <v>70000</v>
      </c>
      <c r="D8" s="6">
        <v>0.1</v>
      </c>
      <c r="E8" s="7">
        <v>0</v>
      </c>
      <c r="F8" s="4">
        <v>1</v>
      </c>
      <c r="G8" s="7">
        <f t="shared" si="0"/>
        <v>70000</v>
      </c>
      <c r="H8" s="7">
        <f>SUM(G8/F8)</f>
        <v>70000</v>
      </c>
      <c r="I8" s="7">
        <f>SUM(H8*0.25)</f>
        <v>17500</v>
      </c>
    </row>
    <row r="9" spans="1:9" ht="32.25" customHeight="1" x14ac:dyDescent="0.3">
      <c r="A9" s="3" t="s">
        <v>74</v>
      </c>
      <c r="B9" s="4">
        <v>10</v>
      </c>
      <c r="C9" s="5">
        <v>200000</v>
      </c>
      <c r="D9" s="6">
        <v>0.2</v>
      </c>
      <c r="E9" s="7">
        <v>0</v>
      </c>
      <c r="F9" s="4">
        <v>6</v>
      </c>
      <c r="G9" s="7">
        <f>(C9-E9)</f>
        <v>200000</v>
      </c>
      <c r="H9" s="7">
        <f>SUM(G9/F9)</f>
        <v>33333.333333333336</v>
      </c>
      <c r="I9" s="7">
        <f>SUM(H9*0.25)</f>
        <v>8333.3333333333339</v>
      </c>
    </row>
    <row r="10" spans="1:9" ht="32.25" customHeight="1" x14ac:dyDescent="0.3">
      <c r="A10" s="3" t="s">
        <v>19</v>
      </c>
      <c r="B10" s="4">
        <v>25</v>
      </c>
      <c r="C10" s="5">
        <v>15000</v>
      </c>
      <c r="D10" s="6">
        <v>0.1</v>
      </c>
      <c r="E10" s="7">
        <v>0</v>
      </c>
      <c r="F10" s="4">
        <v>1</v>
      </c>
      <c r="G10" s="7">
        <f>C10-E10</f>
        <v>15000</v>
      </c>
      <c r="H10" s="7">
        <f>SUM(G10/F10)</f>
        <v>15000</v>
      </c>
      <c r="I10" s="7">
        <f>SUM(H10*0.25)</f>
        <v>3750</v>
      </c>
    </row>
    <row r="11" spans="1:9" ht="32.25" customHeight="1" x14ac:dyDescent="0.3">
      <c r="A11" s="3" t="s">
        <v>20</v>
      </c>
      <c r="B11" s="2"/>
      <c r="C11" s="8">
        <f>SUM(C6:C8)</f>
        <v>320000</v>
      </c>
      <c r="D11" s="9">
        <f>SUM(D6:D10)</f>
        <v>0.99999999999999989</v>
      </c>
      <c r="E11" s="10">
        <f>SUM(E6:E10)</f>
        <v>0</v>
      </c>
      <c r="F11" s="2"/>
      <c r="G11" s="10">
        <f>C11-E11</f>
        <v>320000</v>
      </c>
      <c r="H11" s="10">
        <f>SUM(H6:H10)</f>
        <v>150833.33333333334</v>
      </c>
      <c r="I11" s="10">
        <f>SUM(I6:I10)</f>
        <v>37708.333333333336</v>
      </c>
    </row>
    <row r="13" spans="1:9" ht="41.4" x14ac:dyDescent="0.3">
      <c r="A13" s="11" t="s">
        <v>21</v>
      </c>
      <c r="B13" s="12" t="s">
        <v>22</v>
      </c>
      <c r="C13" s="12" t="s">
        <v>23</v>
      </c>
      <c r="D13" s="13" t="s">
        <v>24</v>
      </c>
      <c r="E13" s="13" t="s">
        <v>25</v>
      </c>
      <c r="F13" s="13" t="s">
        <v>66</v>
      </c>
      <c r="G13" s="13" t="s">
        <v>65</v>
      </c>
    </row>
    <row r="14" spans="1:9" ht="36" customHeight="1" x14ac:dyDescent="0.3">
      <c r="A14" s="18" t="s">
        <v>29</v>
      </c>
      <c r="B14" s="14"/>
      <c r="C14" s="37">
        <f>'Budget 2025'!$B$50</f>
        <v>497.11588541666669</v>
      </c>
      <c r="D14" s="38">
        <f>SUM(H11/64/12)</f>
        <v>196.39756944444446</v>
      </c>
      <c r="E14" s="37">
        <f>SUM(C14+D14)</f>
        <v>693.51345486111109</v>
      </c>
      <c r="F14" s="38">
        <f>SUM(I11/64/12)</f>
        <v>49.099392361111114</v>
      </c>
      <c r="G14" s="37">
        <f>SUM(C14+F14)</f>
        <v>546.21527777777783</v>
      </c>
    </row>
    <row r="15" spans="1:9" ht="16.2" thickBot="1" x14ac:dyDescent="0.35"/>
    <row r="16" spans="1:9" x14ac:dyDescent="0.3">
      <c r="A16" s="46" t="s">
        <v>26</v>
      </c>
      <c r="B16" s="47"/>
      <c r="C16" s="47"/>
      <c r="D16" s="47"/>
      <c r="E16" s="47"/>
      <c r="F16" s="47"/>
      <c r="G16" s="47"/>
      <c r="H16" s="48"/>
    </row>
    <row r="17" spans="1:8" ht="16.2" thickBot="1" x14ac:dyDescent="0.35">
      <c r="A17" s="49"/>
      <c r="B17" s="50"/>
      <c r="C17" s="50"/>
      <c r="D17" s="50"/>
      <c r="E17" s="50"/>
      <c r="F17" s="50"/>
      <c r="G17" s="50"/>
      <c r="H17" s="51"/>
    </row>
  </sheetData>
  <mergeCells count="4">
    <mergeCell ref="A1:I2"/>
    <mergeCell ref="A3:A4"/>
    <mergeCell ref="I3:I4"/>
    <mergeCell ref="A16:H17"/>
  </mergeCells>
  <pageMargins left="0.7" right="0.7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2025</vt:lpstr>
      <vt:lpstr>Reserves 2025</vt:lpstr>
      <vt:lpstr>'Budget 2025'!Print_Area</vt:lpstr>
      <vt:lpstr>'Reserves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jsb</dc:creator>
  <cp:lastModifiedBy>jamie blum</cp:lastModifiedBy>
  <cp:lastPrinted>2023-10-23T21:01:54Z</cp:lastPrinted>
  <dcterms:created xsi:type="dcterms:W3CDTF">2017-10-18T19:05:13Z</dcterms:created>
  <dcterms:modified xsi:type="dcterms:W3CDTF">2025-03-02T23:49:59Z</dcterms:modified>
</cp:coreProperties>
</file>