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13_ncr:1_{15A156A3-4A9B-4C01-B76E-728231C1B752}" xr6:coauthVersionLast="47" xr6:coauthVersionMax="47" xr10:uidLastSave="{00000000-0000-0000-0000-000000000000}"/>
  <bookViews>
    <workbookView xWindow="-108" yWindow="-108" windowWidth="23256" windowHeight="13896" xr2:uid="{4A3BCF8F-8BFA-4254-BA16-43C155C3F7D5}"/>
  </bookViews>
  <sheets>
    <sheet name="2025" sheetId="9" r:id="rId1"/>
    <sheet name="reserves 2025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7" i="7" l="1"/>
  <c r="B16" i="7"/>
  <c r="B15" i="7"/>
  <c r="D18" i="9"/>
  <c r="F11" i="7"/>
  <c r="B35" i="9"/>
  <c r="B5" i="9" s="1"/>
  <c r="B8" i="9" s="1"/>
  <c r="B37" i="9" s="1"/>
  <c r="B38" i="9" s="1"/>
  <c r="D35" i="9"/>
  <c r="D5" i="9" s="1"/>
  <c r="D41" i="9" s="1"/>
  <c r="C35" i="9"/>
  <c r="G17" i="9"/>
  <c r="C8" i="9"/>
  <c r="C37" i="9" s="1"/>
  <c r="H10" i="7"/>
  <c r="G9" i="7"/>
  <c r="H9" i="7" s="1"/>
  <c r="G8" i="7"/>
  <c r="H8" i="7" s="1"/>
  <c r="I8" i="7" s="1"/>
  <c r="G7" i="7"/>
  <c r="G6" i="7"/>
  <c r="C38" i="9" l="1"/>
  <c r="G18" i="9"/>
  <c r="D44" i="9"/>
  <c r="D45" i="9"/>
  <c r="D43" i="9"/>
  <c r="D8" i="9"/>
  <c r="D37" i="9" s="1"/>
  <c r="D38" i="9" s="1"/>
  <c r="E11" i="7"/>
  <c r="C11" i="7"/>
  <c r="I10" i="7"/>
  <c r="I9" i="7"/>
  <c r="H7" i="7"/>
  <c r="I7" i="7" s="1"/>
  <c r="H6" i="7"/>
  <c r="I6" i="7" s="1"/>
  <c r="G11" i="7" l="1"/>
  <c r="I11" i="7"/>
  <c r="H11" i="7"/>
  <c r="E17" i="7" l="1"/>
  <c r="G17" i="7" s="1"/>
  <c r="E16" i="7"/>
  <c r="G16" i="7" s="1"/>
  <c r="E15" i="7"/>
  <c r="G15" i="7" s="1"/>
  <c r="H17" i="7"/>
  <c r="I17" i="7" s="1"/>
  <c r="H16" i="7"/>
  <c r="I16" i="7" s="1"/>
  <c r="H15" i="7"/>
  <c r="I15" i="7" s="1"/>
</calcChain>
</file>

<file path=xl/sharedStrings.xml><?xml version="1.0" encoding="utf-8"?>
<sst xmlns="http://schemas.openxmlformats.org/spreadsheetml/2006/main" count="93" uniqueCount="86">
  <si>
    <t>Units:</t>
  </si>
  <si>
    <t>Percentage</t>
  </si>
  <si>
    <t>A Maintenance</t>
  </si>
  <si>
    <t>B Maintenance</t>
  </si>
  <si>
    <t>C Maintenance</t>
  </si>
  <si>
    <t>101,109, 201, 209, 301, 309</t>
  </si>
  <si>
    <t>102, 108, 202, 208, 302, 308</t>
  </si>
  <si>
    <t>103, 104, 105, 106, 107, 203, 204, 205, 206, 207, 303, 304, 305, 306, 307</t>
  </si>
  <si>
    <t>Budget</t>
  </si>
  <si>
    <t>Actual</t>
  </si>
  <si>
    <t>Proposed Budget</t>
  </si>
  <si>
    <t>REVENUE</t>
  </si>
  <si>
    <t>Maintenance</t>
  </si>
  <si>
    <t>Laundry</t>
  </si>
  <si>
    <t>TOTAL REVENUE</t>
  </si>
  <si>
    <t>EXPENSES</t>
  </si>
  <si>
    <t>Accounting Fees</t>
  </si>
  <si>
    <t>Bank Fees</t>
  </si>
  <si>
    <t>Building Repairs</t>
  </si>
  <si>
    <t>Chemical Treatment for Tower</t>
  </si>
  <si>
    <t>Cleaning Service</t>
  </si>
  <si>
    <t>Elevator Maintenance</t>
  </si>
  <si>
    <t>Elevator Phone</t>
  </si>
  <si>
    <t>FPL Building</t>
  </si>
  <si>
    <t>FPL Tower</t>
  </si>
  <si>
    <t>Garbage</t>
  </si>
  <si>
    <t>Insurance</t>
  </si>
  <si>
    <t>Lawn Service</t>
  </si>
  <si>
    <t>Legal Fees</t>
  </si>
  <si>
    <t>Parking</t>
  </si>
  <si>
    <t>Pest Control</t>
  </si>
  <si>
    <t>Water</t>
  </si>
  <si>
    <t>Contingency</t>
  </si>
  <si>
    <t xml:space="preserve">    TOTAL EXPENSES:</t>
  </si>
  <si>
    <t xml:space="preserve"> </t>
  </si>
  <si>
    <t xml:space="preserve">    TOTAL REVENUE:</t>
  </si>
  <si>
    <r>
      <t xml:space="preserve">    PROFIT OR </t>
    </r>
    <r>
      <rPr>
        <b/>
        <sz val="11"/>
        <color theme="1"/>
        <rFont val="Calibri"/>
        <family val="2"/>
        <scheme val="minor"/>
      </rPr>
      <t>LOSS:</t>
    </r>
  </si>
  <si>
    <t>Item</t>
  </si>
  <si>
    <t>Estimated</t>
  </si>
  <si>
    <t xml:space="preserve">Estimated </t>
  </si>
  <si>
    <t>% Per Each</t>
  </si>
  <si>
    <t xml:space="preserve">Money in </t>
  </si>
  <si>
    <t xml:space="preserve">Amount </t>
  </si>
  <si>
    <t>Required</t>
  </si>
  <si>
    <t>Life</t>
  </si>
  <si>
    <t>Cost</t>
  </si>
  <si>
    <t>Remaining life</t>
  </si>
  <si>
    <t>Reserve</t>
  </si>
  <si>
    <t>Reserves</t>
  </si>
  <si>
    <t>Account</t>
  </si>
  <si>
    <t>for Life</t>
  </si>
  <si>
    <t>Full Reserves</t>
  </si>
  <si>
    <t>Partial Reserves</t>
  </si>
  <si>
    <t>Roof</t>
  </si>
  <si>
    <t>Elevator</t>
  </si>
  <si>
    <t>Parking lot</t>
  </si>
  <si>
    <t>Paint</t>
  </si>
  <si>
    <t>Total</t>
  </si>
  <si>
    <t>Maintenance Fee Without Reserve</t>
  </si>
  <si>
    <t>Maintenance Fee With Reserve</t>
  </si>
  <si>
    <t>Monthly</t>
  </si>
  <si>
    <t>Full Reserves Monthly Cost</t>
  </si>
  <si>
    <t>Monthly Fee</t>
  </si>
  <si>
    <t>Partial with Maint.</t>
  </si>
  <si>
    <t>*The Florida Statues require the Board of Directors to adopt a budget with full reserves.  The unit owners at a duly called meeting, may vote against the funding of full reserves or may opt to vote for reserves "less than adequate". (Partial Reserves)</t>
  </si>
  <si>
    <t>Fire Alarms</t>
  </si>
  <si>
    <t>Laundry Expense</t>
  </si>
  <si>
    <t>Property Management Fees</t>
  </si>
  <si>
    <t>Office Expense</t>
  </si>
  <si>
    <t>Plumbing Expense</t>
  </si>
  <si>
    <t>AC Tower</t>
  </si>
  <si>
    <t>There elevator is it computerized if not it doesn't have much life</t>
  </si>
  <si>
    <t>Roof Repair</t>
  </si>
  <si>
    <t>Tower Repairs</t>
  </si>
  <si>
    <t>Assessment cost</t>
  </si>
  <si>
    <t>tower</t>
  </si>
  <si>
    <t>roof</t>
  </si>
  <si>
    <t>plumbing</t>
  </si>
  <si>
    <t>cost after assessment items</t>
  </si>
  <si>
    <t>total</t>
  </si>
  <si>
    <t>Reserves for 2025</t>
  </si>
  <si>
    <t>2025 Budget</t>
  </si>
  <si>
    <t>2025 Budget - 40%</t>
  </si>
  <si>
    <t>Resserve Income</t>
  </si>
  <si>
    <t>WHY</t>
  </si>
  <si>
    <t>Website 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</si>
</sst>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#,##0.000_);\(#,##0.00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u val="singleAccounting"/>
      <sz val="11"/>
      <color theme="1"/>
      <name val="Calibri"/>
      <family val="2"/>
      <scheme val="minor"/>
    </font>
    <font>
      <b/>
      <u/>
      <sz val="18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2">
    <xf numFmtId="0" fontId="0" fillId="0" borderId="0" xfId="0"/>
    <xf numFmtId="164" fontId="2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5" fontId="7" fillId="0" borderId="8" xfId="1" applyNumberFormat="1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/>
    </xf>
    <xf numFmtId="164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49" fontId="10" fillId="0" borderId="0" xfId="0" applyNumberFormat="1" applyFont="1" applyAlignment="1">
      <alignment horizontal="left" indent="2"/>
    </xf>
    <xf numFmtId="37" fontId="10" fillId="0" borderId="0" xfId="0" applyNumberFormat="1" applyFont="1"/>
    <xf numFmtId="0" fontId="4" fillId="0" borderId="1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14" fontId="4" fillId="0" borderId="4" xfId="0" applyNumberFormat="1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0" fillId="0" borderId="4" xfId="0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0" fontId="0" fillId="0" borderId="4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7" fillId="0" borderId="13" xfId="0" applyNumberFormat="1" applyFont="1" applyBorder="1" applyAlignment="1">
      <alignment horizontal="center"/>
    </xf>
    <xf numFmtId="0" fontId="11" fillId="3" borderId="14" xfId="0" applyFont="1" applyFill="1" applyBorder="1" applyAlignment="1">
      <alignment horizontal="center"/>
    </xf>
    <xf numFmtId="0" fontId="11" fillId="3" borderId="15" xfId="0" applyFont="1" applyFill="1" applyBorder="1" applyAlignment="1">
      <alignment horizontal="center"/>
    </xf>
    <xf numFmtId="164" fontId="11" fillId="3" borderId="15" xfId="0" applyNumberFormat="1" applyFont="1" applyFill="1" applyBorder="1" applyAlignment="1">
      <alignment horizontal="center"/>
    </xf>
    <xf numFmtId="164" fontId="11" fillId="3" borderId="16" xfId="0" applyNumberFormat="1" applyFont="1" applyFill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" fontId="0" fillId="0" borderId="8" xfId="0" applyNumberFormat="1" applyBorder="1" applyAlignment="1">
      <alignment horizontal="center"/>
    </xf>
    <xf numFmtId="0" fontId="0" fillId="4" borderId="0" xfId="0" applyFill="1"/>
    <xf numFmtId="0" fontId="3" fillId="0" borderId="0" xfId="0" applyFont="1"/>
    <xf numFmtId="0" fontId="0" fillId="0" borderId="0" xfId="0" applyAlignment="1">
      <alignment horizontal="center"/>
    </xf>
    <xf numFmtId="4" fontId="0" fillId="0" borderId="0" xfId="2" applyNumberFormat="1" applyFont="1" applyAlignment="1">
      <alignment horizontal="center"/>
    </xf>
    <xf numFmtId="4" fontId="8" fillId="0" borderId="0" xfId="2" applyNumberFormat="1" applyFont="1" applyAlignment="1">
      <alignment horizontal="center"/>
    </xf>
    <xf numFmtId="44" fontId="0" fillId="0" borderId="0" xfId="2" applyFont="1" applyAlignment="1">
      <alignment horizontal="center"/>
    </xf>
    <xf numFmtId="44" fontId="2" fillId="0" borderId="0" xfId="2" applyFont="1" applyAlignment="1">
      <alignment horizontal="center"/>
    </xf>
    <xf numFmtId="7" fontId="0" fillId="0" borderId="0" xfId="2" applyNumberFormat="1" applyFont="1" applyAlignment="1">
      <alignment horizontal="center"/>
    </xf>
    <xf numFmtId="44" fontId="8" fillId="0" borderId="0" xfId="2" applyFont="1" applyAlignment="1">
      <alignment horizontal="center"/>
    </xf>
    <xf numFmtId="44" fontId="0" fillId="0" borderId="0" xfId="0" applyNumberFormat="1" applyAlignment="1">
      <alignment horizontal="center"/>
    </xf>
    <xf numFmtId="7" fontId="2" fillId="0" borderId="0" xfId="2" applyNumberFormat="1" applyFont="1" applyBorder="1" applyAlignment="1">
      <alignment horizontal="center"/>
    </xf>
    <xf numFmtId="7" fontId="0" fillId="0" borderId="26" xfId="2" applyNumberFormat="1" applyFont="1" applyBorder="1" applyAlignment="1">
      <alignment horizontal="center"/>
    </xf>
    <xf numFmtId="7" fontId="0" fillId="4" borderId="0" xfId="2" applyNumberFormat="1" applyFont="1" applyFill="1" applyAlignment="1">
      <alignment horizontal="center"/>
    </xf>
    <xf numFmtId="10" fontId="11" fillId="4" borderId="15" xfId="0" applyNumberFormat="1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7" fontId="0" fillId="0" borderId="0" xfId="2" applyNumberFormat="1" applyFont="1" applyFill="1" applyAlignment="1">
      <alignment horizontal="center"/>
    </xf>
    <xf numFmtId="7" fontId="0" fillId="4" borderId="0" xfId="0" applyNumberFormat="1" applyFill="1"/>
    <xf numFmtId="6" fontId="2" fillId="0" borderId="4" xfId="2" applyNumberFormat="1" applyFont="1" applyBorder="1" applyAlignment="1">
      <alignment horizontal="center" vertical="center" wrapText="1"/>
    </xf>
    <xf numFmtId="8" fontId="0" fillId="0" borderId="4" xfId="0" applyNumberFormat="1" applyBorder="1" applyAlignment="1">
      <alignment horizontal="center" vertical="center"/>
    </xf>
    <xf numFmtId="4" fontId="0" fillId="4" borderId="0" xfId="2" applyNumberFormat="1" applyFont="1" applyFill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43" fontId="5" fillId="0" borderId="7" xfId="1" applyFont="1" applyBorder="1" applyAlignment="1">
      <alignment horizontal="center" vertical="center"/>
    </xf>
    <xf numFmtId="164" fontId="0" fillId="0" borderId="4" xfId="0" applyNumberFormat="1" applyBorder="1" applyAlignment="1">
      <alignment horizontal="center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8" fontId="4" fillId="4" borderId="8" xfId="0" applyNumberFormat="1" applyFont="1" applyFill="1" applyBorder="1" applyAlignment="1">
      <alignment horizontal="center" vertical="center"/>
    </xf>
    <xf numFmtId="8" fontId="4" fillId="4" borderId="20" xfId="0" applyNumberFormat="1" applyFont="1" applyFill="1" applyBorder="1" applyAlignment="1">
      <alignment horizontal="center" vertical="center"/>
    </xf>
    <xf numFmtId="8" fontId="4" fillId="4" borderId="21" xfId="0" applyNumberFormat="1" applyFont="1" applyFill="1" applyBorder="1" applyAlignment="1">
      <alignment horizontal="center" vertical="center"/>
    </xf>
    <xf numFmtId="8" fontId="4" fillId="0" borderId="4" xfId="0" applyNumberFormat="1" applyFont="1" applyBorder="1" applyAlignment="1">
      <alignment horizontal="center" vertical="center" wrapText="1"/>
    </xf>
    <xf numFmtId="164" fontId="0" fillId="4" borderId="8" xfId="0" applyNumberFormat="1" applyFill="1" applyBorder="1" applyAlignment="1">
      <alignment horizontal="center"/>
    </xf>
    <xf numFmtId="164" fontId="0" fillId="4" borderId="20" xfId="0" applyNumberFormat="1" applyFill="1" applyBorder="1" applyAlignment="1">
      <alignment horizontal="center"/>
    </xf>
    <xf numFmtId="164" fontId="0" fillId="4" borderId="21" xfId="0" applyNumberFormat="1" applyFill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590C0-FEA4-4AB0-8E7F-DCB0E5C0AFBD}">
  <dimension ref="A2:H45"/>
  <sheetViews>
    <sheetView tabSelected="1" workbookViewId="0">
      <selection activeCell="E13" sqref="E13"/>
    </sheetView>
  </sheetViews>
  <sheetFormatPr defaultRowHeight="14.4" x14ac:dyDescent="0.3"/>
  <cols>
    <col min="1" max="1" width="28.44140625" bestFit="1" customWidth="1"/>
    <col min="2" max="2" width="12.5546875" bestFit="1" customWidth="1"/>
    <col min="3" max="3" width="14.21875" bestFit="1" customWidth="1"/>
    <col min="4" max="4" width="16.21875" bestFit="1" customWidth="1"/>
    <col min="7" max="7" width="11.109375" customWidth="1"/>
  </cols>
  <sheetData>
    <row r="2" spans="1:8" x14ac:dyDescent="0.3">
      <c r="B2" s="7">
        <v>2024</v>
      </c>
      <c r="C2" s="7">
        <v>2024</v>
      </c>
      <c r="D2" s="7">
        <v>2025</v>
      </c>
      <c r="E2" s="7"/>
    </row>
    <row r="3" spans="1:8" x14ac:dyDescent="0.3">
      <c r="B3" s="7" t="s">
        <v>8</v>
      </c>
      <c r="C3" s="7" t="s">
        <v>9</v>
      </c>
      <c r="D3" s="7" t="s">
        <v>10</v>
      </c>
    </row>
    <row r="4" spans="1:8" ht="21" x14ac:dyDescent="0.4">
      <c r="A4" s="35" t="s">
        <v>11</v>
      </c>
      <c r="B4" s="36"/>
      <c r="C4" s="36"/>
      <c r="D4" s="36"/>
    </row>
    <row r="5" spans="1:8" x14ac:dyDescent="0.3">
      <c r="A5" t="s">
        <v>12</v>
      </c>
      <c r="B5" s="37">
        <f>B35-B7</f>
        <v>117662</v>
      </c>
      <c r="C5" s="37">
        <v>145000</v>
      </c>
      <c r="D5" s="37">
        <f>D35-D7</f>
        <v>136012</v>
      </c>
    </row>
    <row r="6" spans="1:8" x14ac:dyDescent="0.3">
      <c r="A6" t="s">
        <v>83</v>
      </c>
      <c r="B6" s="37">
        <v>0</v>
      </c>
      <c r="C6" s="54"/>
      <c r="D6" s="54"/>
    </row>
    <row r="7" spans="1:8" x14ac:dyDescent="0.3">
      <c r="A7" t="s">
        <v>13</v>
      </c>
      <c r="B7" s="37">
        <v>3500</v>
      </c>
      <c r="C7" s="37">
        <v>1400</v>
      </c>
      <c r="D7" s="37">
        <v>3200</v>
      </c>
    </row>
    <row r="8" spans="1:8" ht="16.2" x14ac:dyDescent="0.45">
      <c r="A8" s="8" t="s">
        <v>14</v>
      </c>
      <c r="B8" s="38">
        <f>SUM(B5:B7)</f>
        <v>121162</v>
      </c>
      <c r="C8" s="38">
        <f>SUM(C5:C7)</f>
        <v>146400</v>
      </c>
      <c r="D8" s="38">
        <f>SUM(D5:D7)</f>
        <v>139212</v>
      </c>
    </row>
    <row r="9" spans="1:8" ht="21" x14ac:dyDescent="0.4">
      <c r="A9" s="35" t="s">
        <v>15</v>
      </c>
      <c r="B9" s="39"/>
      <c r="C9" s="39"/>
      <c r="D9" s="39"/>
    </row>
    <row r="10" spans="1:8" x14ac:dyDescent="0.3">
      <c r="A10" t="s">
        <v>16</v>
      </c>
      <c r="B10" s="41">
        <v>400</v>
      </c>
      <c r="C10" s="41">
        <v>200</v>
      </c>
      <c r="D10" s="41">
        <v>200</v>
      </c>
    </row>
    <row r="11" spans="1:8" x14ac:dyDescent="0.3">
      <c r="A11" t="s">
        <v>17</v>
      </c>
      <c r="B11" s="41">
        <v>50</v>
      </c>
      <c r="C11" s="50">
        <v>0</v>
      </c>
      <c r="D11" s="41">
        <v>50</v>
      </c>
    </row>
    <row r="12" spans="1:8" x14ac:dyDescent="0.3">
      <c r="A12" t="s">
        <v>18</v>
      </c>
      <c r="B12" s="41">
        <v>1500</v>
      </c>
      <c r="C12" s="50">
        <v>600</v>
      </c>
      <c r="D12" s="41">
        <v>1000</v>
      </c>
    </row>
    <row r="13" spans="1:8" x14ac:dyDescent="0.3">
      <c r="A13" t="s">
        <v>72</v>
      </c>
      <c r="B13" s="41">
        <v>500</v>
      </c>
      <c r="C13" s="41">
        <v>0</v>
      </c>
      <c r="D13" s="41">
        <v>1000</v>
      </c>
      <c r="G13" t="s">
        <v>74</v>
      </c>
    </row>
    <row r="14" spans="1:8" x14ac:dyDescent="0.3">
      <c r="A14" t="s">
        <v>73</v>
      </c>
      <c r="B14" s="41">
        <v>2000</v>
      </c>
      <c r="C14" s="41">
        <v>2000</v>
      </c>
      <c r="D14" s="41">
        <v>2000</v>
      </c>
      <c r="G14" s="46">
        <v>24000</v>
      </c>
      <c r="H14" s="34" t="s">
        <v>75</v>
      </c>
    </row>
    <row r="15" spans="1:8" x14ac:dyDescent="0.3">
      <c r="A15" t="s">
        <v>19</v>
      </c>
      <c r="B15" s="41">
        <v>3000</v>
      </c>
      <c r="C15" s="41">
        <v>2500</v>
      </c>
      <c r="D15" s="41">
        <v>2500</v>
      </c>
      <c r="G15" s="46">
        <v>85000</v>
      </c>
      <c r="H15" s="34" t="s">
        <v>76</v>
      </c>
    </row>
    <row r="16" spans="1:8" x14ac:dyDescent="0.3">
      <c r="A16" t="s">
        <v>20</v>
      </c>
      <c r="B16" s="41">
        <v>1200</v>
      </c>
      <c r="C16" s="41">
        <v>4800</v>
      </c>
      <c r="D16" s="41">
        <v>4800</v>
      </c>
      <c r="G16" s="46">
        <v>19000</v>
      </c>
      <c r="H16" s="34" t="s">
        <v>77</v>
      </c>
    </row>
    <row r="17" spans="1:8" x14ac:dyDescent="0.3">
      <c r="A17" t="s">
        <v>21</v>
      </c>
      <c r="B17" s="41">
        <v>3200</v>
      </c>
      <c r="C17" s="41">
        <v>3600</v>
      </c>
      <c r="D17" s="41">
        <v>4000</v>
      </c>
      <c r="G17" s="51">
        <f>G14+G15+G16</f>
        <v>128000</v>
      </c>
      <c r="H17" s="34" t="s">
        <v>79</v>
      </c>
    </row>
    <row r="18" spans="1:8" x14ac:dyDescent="0.3">
      <c r="A18" t="s">
        <v>22</v>
      </c>
      <c r="B18" s="41">
        <v>300</v>
      </c>
      <c r="C18" s="41">
        <v>400</v>
      </c>
      <c r="D18" s="41">
        <f>50*12</f>
        <v>600</v>
      </c>
      <c r="G18" s="51">
        <f>C35-G17</f>
        <v>-3538</v>
      </c>
      <c r="H18" s="34" t="s">
        <v>78</v>
      </c>
    </row>
    <row r="19" spans="1:8" x14ac:dyDescent="0.3">
      <c r="A19" t="s">
        <v>23</v>
      </c>
      <c r="B19" s="41">
        <v>2500</v>
      </c>
      <c r="C19" s="41">
        <v>8600</v>
      </c>
      <c r="D19" s="41">
        <v>8600</v>
      </c>
    </row>
    <row r="20" spans="1:8" x14ac:dyDescent="0.3">
      <c r="A20" t="s">
        <v>24</v>
      </c>
      <c r="B20" s="41">
        <v>14000</v>
      </c>
      <c r="C20" s="41">
        <v>0</v>
      </c>
      <c r="D20" s="41">
        <v>0</v>
      </c>
    </row>
    <row r="21" spans="1:8" x14ac:dyDescent="0.3">
      <c r="A21" t="s">
        <v>65</v>
      </c>
      <c r="B21" s="41">
        <v>350</v>
      </c>
      <c r="C21" s="41">
        <v>350</v>
      </c>
      <c r="D21" s="41">
        <v>350</v>
      </c>
    </row>
    <row r="22" spans="1:8" x14ac:dyDescent="0.3">
      <c r="A22" t="s">
        <v>25</v>
      </c>
      <c r="B22" s="41">
        <v>9000</v>
      </c>
      <c r="C22" s="41">
        <v>8800</v>
      </c>
      <c r="D22" s="46">
        <v>12600</v>
      </c>
      <c r="E22" t="s">
        <v>84</v>
      </c>
    </row>
    <row r="23" spans="1:8" x14ac:dyDescent="0.3">
      <c r="A23" t="s">
        <v>26</v>
      </c>
      <c r="B23" s="50">
        <v>50000</v>
      </c>
      <c r="C23" s="50">
        <v>60000</v>
      </c>
      <c r="D23" s="50">
        <v>65000</v>
      </c>
    </row>
    <row r="24" spans="1:8" x14ac:dyDescent="0.3">
      <c r="A24" t="s">
        <v>66</v>
      </c>
      <c r="B24" s="41">
        <v>700</v>
      </c>
      <c r="C24" s="41">
        <v>3000</v>
      </c>
      <c r="D24" s="41">
        <v>500</v>
      </c>
    </row>
    <row r="25" spans="1:8" x14ac:dyDescent="0.3">
      <c r="A25" t="s">
        <v>27</v>
      </c>
      <c r="B25" s="41">
        <v>3600</v>
      </c>
      <c r="C25" s="41">
        <v>3600</v>
      </c>
      <c r="D25" s="41">
        <v>3600</v>
      </c>
    </row>
    <row r="26" spans="1:8" x14ac:dyDescent="0.3">
      <c r="A26" t="s">
        <v>28</v>
      </c>
      <c r="B26" s="41">
        <v>400</v>
      </c>
      <c r="C26" s="41">
        <v>0</v>
      </c>
      <c r="D26" s="41">
        <v>500</v>
      </c>
    </row>
    <row r="27" spans="1:8" x14ac:dyDescent="0.3">
      <c r="A27" t="s">
        <v>29</v>
      </c>
      <c r="B27" s="41">
        <v>232</v>
      </c>
      <c r="C27" s="41">
        <v>232</v>
      </c>
      <c r="D27" s="41">
        <v>232</v>
      </c>
    </row>
    <row r="28" spans="1:8" x14ac:dyDescent="0.3">
      <c r="A28" t="s">
        <v>30</v>
      </c>
      <c r="B28" s="41">
        <v>1920</v>
      </c>
      <c r="C28" s="41">
        <v>1920</v>
      </c>
      <c r="D28" s="41">
        <v>1920</v>
      </c>
    </row>
    <row r="29" spans="1:8" x14ac:dyDescent="0.3">
      <c r="A29" t="s">
        <v>69</v>
      </c>
      <c r="B29" s="41">
        <v>2000</v>
      </c>
      <c r="C29" s="41">
        <v>3200</v>
      </c>
      <c r="D29" s="41">
        <v>3500</v>
      </c>
    </row>
    <row r="30" spans="1:8" x14ac:dyDescent="0.3">
      <c r="A30" t="s">
        <v>68</v>
      </c>
      <c r="B30" s="41">
        <v>750</v>
      </c>
      <c r="C30" s="41">
        <v>1100</v>
      </c>
      <c r="D30" s="41">
        <v>1100</v>
      </c>
    </row>
    <row r="31" spans="1:8" x14ac:dyDescent="0.3">
      <c r="A31" t="s">
        <v>67</v>
      </c>
      <c r="B31" s="41">
        <v>4560</v>
      </c>
      <c r="C31" s="41">
        <v>4560</v>
      </c>
      <c r="D31" s="41">
        <v>4860</v>
      </c>
    </row>
    <row r="32" spans="1:8" x14ac:dyDescent="0.3">
      <c r="A32" t="s">
        <v>85</v>
      </c>
      <c r="B32" s="41">
        <v>0</v>
      </c>
      <c r="C32" s="41">
        <v>0</v>
      </c>
      <c r="D32" s="41">
        <v>300</v>
      </c>
    </row>
    <row r="33" spans="1:4" x14ac:dyDescent="0.3">
      <c r="A33" t="s">
        <v>31</v>
      </c>
      <c r="B33" s="41">
        <v>19000</v>
      </c>
      <c r="C33" s="41">
        <v>15000</v>
      </c>
      <c r="D33" s="41">
        <v>17000</v>
      </c>
    </row>
    <row r="34" spans="1:4" ht="15" thickBot="1" x14ac:dyDescent="0.35">
      <c r="A34" t="s">
        <v>32</v>
      </c>
      <c r="B34" s="45">
        <v>0</v>
      </c>
      <c r="C34" s="45">
        <v>0</v>
      </c>
      <c r="D34" s="45">
        <v>3000</v>
      </c>
    </row>
    <row r="35" spans="1:4" x14ac:dyDescent="0.3">
      <c r="A35" s="8" t="s">
        <v>33</v>
      </c>
      <c r="B35" s="44">
        <f>SUM(B10:B34)</f>
        <v>121162</v>
      </c>
      <c r="C35" s="44">
        <f>SUM(C10:C34)</f>
        <v>124462</v>
      </c>
      <c r="D35" s="44">
        <f>SUM(D10:D34)</f>
        <v>139212</v>
      </c>
    </row>
    <row r="36" spans="1:4" ht="16.2" x14ac:dyDescent="0.45">
      <c r="A36" t="s">
        <v>34</v>
      </c>
      <c r="B36" s="36"/>
      <c r="C36" s="42"/>
      <c r="D36" s="36"/>
    </row>
    <row r="37" spans="1:4" ht="16.2" x14ac:dyDescent="0.45">
      <c r="A37" s="8" t="s">
        <v>35</v>
      </c>
      <c r="B37" s="43">
        <f>B8</f>
        <v>121162</v>
      </c>
      <c r="C37" s="42">
        <f>C8</f>
        <v>146400</v>
      </c>
      <c r="D37" s="43">
        <f>D8</f>
        <v>139212</v>
      </c>
    </row>
    <row r="38" spans="1:4" x14ac:dyDescent="0.3">
      <c r="A38" t="s">
        <v>36</v>
      </c>
      <c r="B38" s="39">
        <f>B37-B35</f>
        <v>0</v>
      </c>
      <c r="C38" s="40">
        <f>C37-C35</f>
        <v>21938</v>
      </c>
      <c r="D38" s="39">
        <f>D37-D35</f>
        <v>0</v>
      </c>
    </row>
    <row r="39" spans="1:4" x14ac:dyDescent="0.3">
      <c r="B39" s="36"/>
      <c r="C39" s="39"/>
      <c r="D39" s="36"/>
    </row>
    <row r="40" spans="1:4" x14ac:dyDescent="0.3">
      <c r="B40" s="36"/>
      <c r="C40" s="36"/>
      <c r="D40" s="36"/>
    </row>
    <row r="41" spans="1:4" x14ac:dyDescent="0.3">
      <c r="A41" s="55" t="s">
        <v>0</v>
      </c>
      <c r="B41" s="56"/>
      <c r="C41" s="59" t="s">
        <v>1</v>
      </c>
      <c r="D41" s="52">
        <f>D5/12</f>
        <v>11334.333333333334</v>
      </c>
    </row>
    <row r="42" spans="1:4" x14ac:dyDescent="0.3">
      <c r="A42" s="57"/>
      <c r="B42" s="58"/>
      <c r="C42" s="60"/>
      <c r="D42" s="1"/>
    </row>
    <row r="43" spans="1:4" ht="26.4" x14ac:dyDescent="0.3">
      <c r="A43" s="2" t="s">
        <v>2</v>
      </c>
      <c r="B43" s="3" t="s">
        <v>5</v>
      </c>
      <c r="C43" s="4">
        <v>3.54</v>
      </c>
      <c r="D43" s="53">
        <f>D41*0.0354</f>
        <v>401.23540000000003</v>
      </c>
    </row>
    <row r="44" spans="1:4" ht="39.6" x14ac:dyDescent="0.3">
      <c r="A44" s="3" t="s">
        <v>3</v>
      </c>
      <c r="B44" s="3" t="s">
        <v>6</v>
      </c>
      <c r="C44" s="4">
        <v>4.5</v>
      </c>
      <c r="D44" s="5">
        <f>D41*0.045</f>
        <v>510.04500000000002</v>
      </c>
    </row>
    <row r="45" spans="1:4" ht="92.4" x14ac:dyDescent="0.3">
      <c r="A45" s="3" t="s">
        <v>4</v>
      </c>
      <c r="B45" s="3" t="s">
        <v>7</v>
      </c>
      <c r="C45" s="4">
        <v>3.45</v>
      </c>
      <c r="D45" s="5">
        <f>D41*0.0345</f>
        <v>391.03450000000004</v>
      </c>
    </row>
  </sheetData>
  <mergeCells count="2">
    <mergeCell ref="A41:B42"/>
    <mergeCell ref="C41:C42"/>
  </mergeCells>
  <pageMargins left="0.7" right="0.7" top="0.75" bottom="0.75" header="0.3" footer="0.3"/>
  <pageSetup orientation="portrait" horizontalDpi="0" verticalDpi="0" r:id="rId1"/>
  <headerFooter>
    <oddHeader>&amp;CArrowwood Condominium Association Inc.
Budget for 2025
January 1, 2025 to December 31, 2025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1F89A-14AF-4931-864E-ABE767EB8C06}">
  <dimension ref="A1:M23"/>
  <sheetViews>
    <sheetView zoomScale="107" workbookViewId="0">
      <selection activeCell="D10" sqref="D10"/>
    </sheetView>
  </sheetViews>
  <sheetFormatPr defaultColWidth="8.21875" defaultRowHeight="14.4" x14ac:dyDescent="0.3"/>
  <cols>
    <col min="1" max="1" width="15.44140625" bestFit="1" customWidth="1"/>
    <col min="2" max="2" width="10.21875" bestFit="1" customWidth="1"/>
    <col min="3" max="3" width="12.21875" bestFit="1" customWidth="1"/>
    <col min="4" max="4" width="14.44140625" bestFit="1" customWidth="1"/>
    <col min="5" max="5" width="11.77734375" bestFit="1" customWidth="1"/>
    <col min="6" max="6" width="12.77734375" customWidth="1"/>
    <col min="7" max="7" width="12.5546875" bestFit="1" customWidth="1"/>
    <col min="8" max="8" width="16.44140625" bestFit="1" customWidth="1"/>
    <col min="9" max="9" width="18.21875" bestFit="1" customWidth="1"/>
    <col min="12" max="12" width="20.44140625" customWidth="1"/>
  </cols>
  <sheetData>
    <row r="1" spans="1:13" ht="22.8" x14ac:dyDescent="0.4">
      <c r="A1" s="68" t="s">
        <v>80</v>
      </c>
      <c r="B1" s="68"/>
      <c r="C1" s="68"/>
      <c r="D1" s="68"/>
      <c r="E1" s="68"/>
      <c r="F1" s="68"/>
      <c r="G1" s="68"/>
      <c r="H1" s="68"/>
    </row>
    <row r="2" spans="1:13" ht="15" thickBot="1" x14ac:dyDescent="0.35"/>
    <row r="3" spans="1:13" ht="15.6" x14ac:dyDescent="0.3">
      <c r="A3" s="9" t="s">
        <v>37</v>
      </c>
      <c r="B3" s="10" t="s">
        <v>38</v>
      </c>
      <c r="C3" s="10" t="s">
        <v>38</v>
      </c>
      <c r="D3" s="10" t="s">
        <v>39</v>
      </c>
      <c r="E3" s="11" t="s">
        <v>40</v>
      </c>
      <c r="F3" s="10" t="s">
        <v>41</v>
      </c>
      <c r="G3" s="10" t="s">
        <v>42</v>
      </c>
      <c r="H3" s="12" t="s">
        <v>43</v>
      </c>
      <c r="I3" s="12" t="s">
        <v>43</v>
      </c>
      <c r="L3" s="13"/>
      <c r="M3" s="14"/>
    </row>
    <row r="4" spans="1:13" ht="15.6" x14ac:dyDescent="0.3">
      <c r="A4" s="15"/>
      <c r="B4" s="16" t="s">
        <v>44</v>
      </c>
      <c r="C4" s="16" t="s">
        <v>45</v>
      </c>
      <c r="D4" s="16" t="s">
        <v>46</v>
      </c>
      <c r="E4" s="17" t="s">
        <v>47</v>
      </c>
      <c r="F4" s="16" t="s">
        <v>48</v>
      </c>
      <c r="G4" s="16" t="s">
        <v>43</v>
      </c>
      <c r="H4" s="18" t="s">
        <v>81</v>
      </c>
      <c r="I4" s="18" t="s">
        <v>82</v>
      </c>
      <c r="L4" s="13"/>
      <c r="M4" s="14"/>
    </row>
    <row r="5" spans="1:13" ht="15.6" x14ac:dyDescent="0.3">
      <c r="A5" s="15"/>
      <c r="B5" s="16"/>
      <c r="C5" s="16"/>
      <c r="D5" s="16"/>
      <c r="E5" s="17" t="s">
        <v>49</v>
      </c>
      <c r="F5" s="19">
        <v>45657</v>
      </c>
      <c r="G5" s="16" t="s">
        <v>50</v>
      </c>
      <c r="H5" s="18" t="s">
        <v>51</v>
      </c>
      <c r="I5" s="18" t="s">
        <v>52</v>
      </c>
      <c r="L5" s="13"/>
      <c r="M5" s="14"/>
    </row>
    <row r="6" spans="1:13" ht="15.6" x14ac:dyDescent="0.3">
      <c r="A6" s="20" t="s">
        <v>53</v>
      </c>
      <c r="B6" s="21">
        <v>20</v>
      </c>
      <c r="C6" s="22">
        <v>85000</v>
      </c>
      <c r="D6" s="21">
        <v>18</v>
      </c>
      <c r="E6" s="23">
        <v>0.2</v>
      </c>
      <c r="F6" s="24">
        <v>5061.13</v>
      </c>
      <c r="G6" s="24">
        <f>SUM(C6-F6)</f>
        <v>79938.87</v>
      </c>
      <c r="H6" s="25">
        <f>SUM(C6/D6)</f>
        <v>4722.2222222222226</v>
      </c>
      <c r="I6" s="26">
        <f>SUM(H6*0.4)</f>
        <v>1888.8888888888891</v>
      </c>
      <c r="L6" s="13"/>
      <c r="M6" s="14"/>
    </row>
    <row r="7" spans="1:13" ht="15.6" x14ac:dyDescent="0.3">
      <c r="A7" s="20" t="s">
        <v>54</v>
      </c>
      <c r="B7" s="21">
        <v>50</v>
      </c>
      <c r="C7" s="24">
        <v>80000</v>
      </c>
      <c r="D7" s="21">
        <v>4</v>
      </c>
      <c r="E7" s="23">
        <v>0.2</v>
      </c>
      <c r="F7" s="24">
        <v>5061.13</v>
      </c>
      <c r="G7" s="24">
        <f t="shared" ref="G7:G9" si="0">SUM(C7-F7)</f>
        <v>74938.87</v>
      </c>
      <c r="H7" s="25">
        <f t="shared" ref="H7" si="1">SUM(C7/D7)</f>
        <v>20000</v>
      </c>
      <c r="I7" s="26">
        <f>SUM(H7*0.4)</f>
        <v>8000</v>
      </c>
      <c r="L7" s="13" t="s">
        <v>71</v>
      </c>
      <c r="M7" s="14"/>
    </row>
    <row r="8" spans="1:13" ht="15.6" x14ac:dyDescent="0.3">
      <c r="A8" s="20" t="s">
        <v>70</v>
      </c>
      <c r="B8" s="21">
        <v>20</v>
      </c>
      <c r="C8" s="24">
        <v>60000</v>
      </c>
      <c r="D8" s="21">
        <v>18</v>
      </c>
      <c r="E8" s="23">
        <v>0.2</v>
      </c>
      <c r="F8" s="24">
        <v>5061.13</v>
      </c>
      <c r="G8" s="24">
        <f t="shared" si="0"/>
        <v>54938.87</v>
      </c>
      <c r="H8" s="25">
        <f>SUM(G8/D8)</f>
        <v>3052.1594444444445</v>
      </c>
      <c r="I8" s="26">
        <f>SUM(H8*0.4)</f>
        <v>1220.8637777777778</v>
      </c>
      <c r="L8" s="13"/>
      <c r="M8" s="14"/>
    </row>
    <row r="9" spans="1:13" ht="15.6" x14ac:dyDescent="0.3">
      <c r="A9" s="20" t="s">
        <v>55</v>
      </c>
      <c r="B9" s="21">
        <v>12</v>
      </c>
      <c r="C9" s="24">
        <v>10000</v>
      </c>
      <c r="D9" s="21">
        <v>2</v>
      </c>
      <c r="E9" s="23">
        <v>0.2</v>
      </c>
      <c r="F9" s="24">
        <v>5061.13</v>
      </c>
      <c r="G9" s="24">
        <f t="shared" si="0"/>
        <v>4938.87</v>
      </c>
      <c r="H9" s="25">
        <f>SUM(G9/D9)</f>
        <v>2469.4349999999999</v>
      </c>
      <c r="I9" s="25">
        <f>SUM(H9*0.4)</f>
        <v>987.774</v>
      </c>
      <c r="L9" s="13"/>
      <c r="M9" s="14"/>
    </row>
    <row r="10" spans="1:13" x14ac:dyDescent="0.3">
      <c r="A10" s="20" t="s">
        <v>56</v>
      </c>
      <c r="B10" s="21">
        <v>8</v>
      </c>
      <c r="C10" s="24">
        <v>45000</v>
      </c>
      <c r="D10" s="21">
        <v>7</v>
      </c>
      <c r="E10" s="23">
        <v>0.2</v>
      </c>
      <c r="F10" s="24">
        <v>5061.13</v>
      </c>
      <c r="G10" s="24">
        <v>45000</v>
      </c>
      <c r="H10" s="25">
        <f>SUM(G10/D10)</f>
        <v>6428.5714285714284</v>
      </c>
      <c r="I10" s="25">
        <f>SUM(H10*0.4)</f>
        <v>2571.4285714285716</v>
      </c>
    </row>
    <row r="11" spans="1:13" ht="15" thickBot="1" x14ac:dyDescent="0.35">
      <c r="A11" s="27" t="s">
        <v>57</v>
      </c>
      <c r="B11" s="28"/>
      <c r="C11" s="29">
        <f>SUM(C6:C10)</f>
        <v>280000</v>
      </c>
      <c r="D11" s="28"/>
      <c r="E11" s="47">
        <f>SUM(E6:E10)</f>
        <v>1</v>
      </c>
      <c r="F11" s="29">
        <f>SUM(F6:F10)</f>
        <v>25305.65</v>
      </c>
      <c r="G11" s="29">
        <f>SUM(G6:G10)</f>
        <v>259755.47999999998</v>
      </c>
      <c r="H11" s="30">
        <f>SUM(H6:H10)</f>
        <v>36672.388095238101</v>
      </c>
      <c r="I11" s="30">
        <f>SUM(I6:I10)</f>
        <v>14668.955238095237</v>
      </c>
    </row>
    <row r="12" spans="1:13" ht="15" thickBot="1" x14ac:dyDescent="0.35"/>
    <row r="13" spans="1:13" x14ac:dyDescent="0.3">
      <c r="A13" s="69" t="s">
        <v>58</v>
      </c>
      <c r="B13" s="70"/>
      <c r="C13" s="71"/>
      <c r="D13" s="72" t="s">
        <v>59</v>
      </c>
      <c r="E13" s="72"/>
      <c r="F13" s="72"/>
      <c r="G13" s="72"/>
      <c r="H13" s="72"/>
      <c r="I13" s="72"/>
    </row>
    <row r="14" spans="1:13" ht="27" customHeight="1" x14ac:dyDescent="0.3">
      <c r="A14" s="48"/>
      <c r="B14" s="73" t="s">
        <v>60</v>
      </c>
      <c r="C14" s="74"/>
      <c r="D14" s="75"/>
      <c r="E14" s="76" t="s">
        <v>61</v>
      </c>
      <c r="F14" s="76"/>
      <c r="G14" s="31" t="s">
        <v>62</v>
      </c>
      <c r="H14" s="32" t="s">
        <v>52</v>
      </c>
      <c r="I14" s="32" t="s">
        <v>63</v>
      </c>
    </row>
    <row r="15" spans="1:13" x14ac:dyDescent="0.3">
      <c r="A15" s="49" t="s">
        <v>2</v>
      </c>
      <c r="B15" s="77">
        <f>'2025'!D43</f>
        <v>401.23540000000003</v>
      </c>
      <c r="C15" s="78"/>
      <c r="D15" s="79"/>
      <c r="E15" s="61">
        <f>H11*0.0354/12</f>
        <v>108.1835448809524</v>
      </c>
      <c r="F15" s="61"/>
      <c r="G15" s="33">
        <f>SUM(B15+E15)</f>
        <v>509.41894488095244</v>
      </c>
      <c r="H15" s="24">
        <f>I11*0.0354/12</f>
        <v>43.273417952380953</v>
      </c>
      <c r="I15" s="24">
        <f>SUM(H15+B15)</f>
        <v>444.50881795238098</v>
      </c>
    </row>
    <row r="16" spans="1:13" x14ac:dyDescent="0.3">
      <c r="A16" t="s">
        <v>3</v>
      </c>
      <c r="B16" s="77">
        <f>'2025'!D44</f>
        <v>510.04500000000002</v>
      </c>
      <c r="C16" s="78"/>
      <c r="D16" s="79"/>
      <c r="E16" s="80">
        <f>H11*0.045/12</f>
        <v>137.52145535714286</v>
      </c>
      <c r="F16" s="81"/>
      <c r="G16" s="33">
        <f>SUM(B16+E16)</f>
        <v>647.5664553571429</v>
      </c>
      <c r="H16" s="24">
        <f>I11*0.045/12</f>
        <v>55.008582142857136</v>
      </c>
      <c r="I16" s="24">
        <f>SUM(H16+B16)</f>
        <v>565.05358214285718</v>
      </c>
    </row>
    <row r="17" spans="1:9" ht="15" thickBot="1" x14ac:dyDescent="0.35">
      <c r="A17" t="s">
        <v>4</v>
      </c>
      <c r="B17" s="77">
        <f>'2025'!D45</f>
        <v>391.03450000000004</v>
      </c>
      <c r="C17" s="78"/>
      <c r="D17" s="79"/>
      <c r="E17" s="61">
        <f>H11*0.0345/12</f>
        <v>105.43311577380955</v>
      </c>
      <c r="F17" s="61"/>
      <c r="G17" s="33">
        <f>SUM(B17+E17)</f>
        <v>496.4676157738096</v>
      </c>
      <c r="H17" s="24">
        <f>I11*0.0345/12</f>
        <v>42.173246309523812</v>
      </c>
      <c r="I17" s="24">
        <f>SUM(H17+B17)</f>
        <v>433.20774630952383</v>
      </c>
    </row>
    <row r="18" spans="1:9" x14ac:dyDescent="0.3">
      <c r="A18" s="62" t="s">
        <v>64</v>
      </c>
      <c r="B18" s="63"/>
      <c r="C18" s="63"/>
      <c r="D18" s="63"/>
      <c r="E18" s="63"/>
      <c r="F18" s="63"/>
      <c r="G18" s="63"/>
      <c r="H18" s="63"/>
      <c r="I18" s="64"/>
    </row>
    <row r="19" spans="1:9" ht="15" thickBot="1" x14ac:dyDescent="0.35">
      <c r="A19" s="65"/>
      <c r="B19" s="66"/>
      <c r="C19" s="66"/>
      <c r="D19" s="66"/>
      <c r="E19" s="66"/>
      <c r="F19" s="66"/>
      <c r="G19" s="66"/>
      <c r="H19" s="66"/>
      <c r="I19" s="67"/>
    </row>
    <row r="21" spans="1:9" x14ac:dyDescent="0.3">
      <c r="E21" s="6"/>
      <c r="F21" s="61"/>
      <c r="G21" s="61"/>
      <c r="H21" s="6"/>
    </row>
    <row r="22" spans="1:9" x14ac:dyDescent="0.3">
      <c r="H22" s="6"/>
    </row>
    <row r="23" spans="1:9" x14ac:dyDescent="0.3">
      <c r="H23" s="6"/>
    </row>
  </sheetData>
  <mergeCells count="13">
    <mergeCell ref="F21:G21"/>
    <mergeCell ref="A18:I19"/>
    <mergeCell ref="A1:H1"/>
    <mergeCell ref="A13:C13"/>
    <mergeCell ref="D13:I13"/>
    <mergeCell ref="B14:D14"/>
    <mergeCell ref="E14:F14"/>
    <mergeCell ref="B15:D15"/>
    <mergeCell ref="E15:F15"/>
    <mergeCell ref="E16:F16"/>
    <mergeCell ref="E17:F17"/>
    <mergeCell ref="B16:D16"/>
    <mergeCell ref="B17:D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</vt:lpstr>
      <vt:lpstr>reserves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fantasy poker</dc:creator>
  <cp:lastModifiedBy>jamie blum</cp:lastModifiedBy>
  <cp:lastPrinted>2024-10-21T20:12:52Z</cp:lastPrinted>
  <dcterms:created xsi:type="dcterms:W3CDTF">2022-06-04T15:39:09Z</dcterms:created>
  <dcterms:modified xsi:type="dcterms:W3CDTF">2025-03-03T03:13:34Z</dcterms:modified>
</cp:coreProperties>
</file>