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2322330C-6379-4758-89CD-B53A783F5A9B}" xr6:coauthVersionLast="47" xr6:coauthVersionMax="47" xr10:uidLastSave="{00000000-0000-0000-0000-000000000000}"/>
  <bookViews>
    <workbookView xWindow="-108" yWindow="-108" windowWidth="23256" windowHeight="13896" xr2:uid="{3777B0D7-255B-4C78-91C3-F53AB1D93179}"/>
  </bookViews>
  <sheets>
    <sheet name="P&amp;L" sheetId="1" r:id="rId1"/>
    <sheet name="Reserv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9" i="1" l="1"/>
  <c r="F57" i="1"/>
  <c r="E57" i="1"/>
  <c r="C57" i="1"/>
  <c r="F10" i="2"/>
  <c r="F9" i="2"/>
  <c r="F8" i="2"/>
  <c r="F7" i="2"/>
  <c r="C23" i="2"/>
  <c r="B23" i="2"/>
  <c r="F22" i="2"/>
  <c r="F20" i="2"/>
  <c r="F19" i="2"/>
  <c r="F23" i="2" s="1"/>
  <c r="D55" i="1" s="1"/>
  <c r="F11" i="2"/>
  <c r="F6" i="2"/>
  <c r="F13" i="2"/>
  <c r="D56" i="1" s="1"/>
  <c r="D57" i="1" s="1"/>
  <c r="F5" i="2"/>
  <c r="C13" i="2"/>
  <c r="B13" i="2"/>
  <c r="D63" i="1" l="1"/>
  <c r="D52" i="1"/>
  <c r="D36" i="1"/>
  <c r="D29" i="1"/>
  <c r="D26" i="1"/>
  <c r="D20" i="1"/>
  <c r="F9" i="1"/>
  <c r="F8" i="1"/>
  <c r="F7" i="1"/>
  <c r="F6" i="1"/>
  <c r="F10" i="1" s="1"/>
  <c r="F19" i="1"/>
  <c r="F25" i="1"/>
  <c r="F28" i="1"/>
  <c r="F29" i="1" s="1"/>
  <c r="F35" i="1"/>
  <c r="F51" i="1"/>
  <c r="F62" i="1"/>
  <c r="F61" i="1"/>
  <c r="F60" i="1"/>
  <c r="F63" i="1" s="1"/>
  <c r="F50" i="1"/>
  <c r="F49" i="1"/>
  <c r="F48" i="1"/>
  <c r="F47" i="1"/>
  <c r="F46" i="1"/>
  <c r="F45" i="1"/>
  <c r="F44" i="1"/>
  <c r="F43" i="1"/>
  <c r="F42" i="1"/>
  <c r="F41" i="1"/>
  <c r="F40" i="1"/>
  <c r="F39" i="1"/>
  <c r="F52" i="1" s="1"/>
  <c r="F34" i="1"/>
  <c r="F32" i="1"/>
  <c r="F36" i="1" s="1"/>
  <c r="F24" i="1"/>
  <c r="F23" i="1"/>
  <c r="F26" i="1" s="1"/>
  <c r="F18" i="1"/>
  <c r="F17" i="1"/>
  <c r="F16" i="1"/>
  <c r="F15" i="1"/>
  <c r="F14" i="1"/>
  <c r="F20" i="1" s="1"/>
  <c r="F65" i="1" s="1"/>
  <c r="E63" i="1"/>
  <c r="E52" i="1"/>
  <c r="E36" i="1"/>
  <c r="E29" i="1"/>
  <c r="E26" i="1"/>
  <c r="E20" i="1"/>
  <c r="E65" i="1" s="1"/>
  <c r="E10" i="1"/>
  <c r="E67" i="1" s="1"/>
  <c r="C63" i="1"/>
  <c r="C52" i="1"/>
  <c r="C36" i="1"/>
  <c r="C29" i="1"/>
  <c r="C26" i="1"/>
  <c r="C20" i="1"/>
  <c r="C65" i="1" s="1"/>
  <c r="C10" i="1"/>
  <c r="C67" i="1" s="1"/>
  <c r="D65" i="1" l="1"/>
  <c r="D5" i="1" s="1"/>
  <c r="F67" i="1"/>
  <c r="D10" i="1" l="1"/>
  <c r="D67" i="1" s="1"/>
  <c r="D69" i="1"/>
</calcChain>
</file>

<file path=xl/sharedStrings.xml><?xml version="1.0" encoding="utf-8"?>
<sst xmlns="http://schemas.openxmlformats.org/spreadsheetml/2006/main" count="90" uniqueCount="83">
  <si>
    <t>2024 Approved Budget</t>
  </si>
  <si>
    <t>2025 Proposed Budget</t>
  </si>
  <si>
    <t>2024 Through 9/30/2024</t>
  </si>
  <si>
    <t>2024  Projected 12/31/2024</t>
  </si>
  <si>
    <t>Income</t>
  </si>
  <si>
    <t>Maintenance Income</t>
  </si>
  <si>
    <t>Rental Income</t>
  </si>
  <si>
    <t>Laundry Income</t>
  </si>
  <si>
    <t>Antenna Income</t>
  </si>
  <si>
    <t>Settlement Income</t>
  </si>
  <si>
    <t>Total Income</t>
  </si>
  <si>
    <t>Expenses</t>
  </si>
  <si>
    <t>Administrative &amp; Overhead</t>
  </si>
  <si>
    <t>Land Lease</t>
  </si>
  <si>
    <t>Licenses &amp; Permits</t>
  </si>
  <si>
    <t>Copies</t>
  </si>
  <si>
    <t>Office Supplies</t>
  </si>
  <si>
    <t>Telephone</t>
  </si>
  <si>
    <t>Structural Reserve Study</t>
  </si>
  <si>
    <t>Total Admin &amp; Overhead</t>
  </si>
  <si>
    <t>Contracts</t>
  </si>
  <si>
    <t xml:space="preserve">Cleaning/Janitorial </t>
  </si>
  <si>
    <t>Elevator Maint</t>
  </si>
  <si>
    <t>Pool Service</t>
  </si>
  <si>
    <t>Total Contracts</t>
  </si>
  <si>
    <t>Insurance</t>
  </si>
  <si>
    <t>Total Insurance</t>
  </si>
  <si>
    <t>Professional Fees</t>
  </si>
  <si>
    <t>Accounting</t>
  </si>
  <si>
    <t>Legal Fees</t>
  </si>
  <si>
    <t>Management Fees</t>
  </si>
  <si>
    <t>Total Professional Fees</t>
  </si>
  <si>
    <t>Repairs and Maintenance</t>
  </si>
  <si>
    <t>Electrical Services</t>
  </si>
  <si>
    <t>Landscaping &amp; Grounds</t>
  </si>
  <si>
    <t>Tree Trimming</t>
  </si>
  <si>
    <t>Life Safety System</t>
  </si>
  <si>
    <t>Fire Service</t>
  </si>
  <si>
    <t>Fire Pump</t>
  </si>
  <si>
    <t>Maintenance Supplies</t>
  </si>
  <si>
    <t>Pest Control</t>
  </si>
  <si>
    <t>Plumbing Services</t>
  </si>
  <si>
    <t>Pool Repairs &amp; Supplies</t>
  </si>
  <si>
    <t>Patio Furniture</t>
  </si>
  <si>
    <t>Roof Repairs</t>
  </si>
  <si>
    <t>General Building Repairs</t>
  </si>
  <si>
    <t>Total Repairs and Maintenance</t>
  </si>
  <si>
    <t>Reserve Funding</t>
  </si>
  <si>
    <t>Utilities</t>
  </si>
  <si>
    <t>Electricity</t>
  </si>
  <si>
    <t>Sanitation</t>
  </si>
  <si>
    <t>Water &amp; Sewer</t>
  </si>
  <si>
    <t>Total Utilities</t>
  </si>
  <si>
    <t>Total Expense</t>
  </si>
  <si>
    <t>Net income</t>
  </si>
  <si>
    <t>Ocean Sunrise</t>
  </si>
  <si>
    <t>Proposed Operating Budget January 1 through December 31, 2025</t>
  </si>
  <si>
    <t>Maintenance Item</t>
  </si>
  <si>
    <t>Life</t>
  </si>
  <si>
    <t>Life Left</t>
  </si>
  <si>
    <t>Cost of Repair</t>
  </si>
  <si>
    <t>Roof</t>
  </si>
  <si>
    <t>Pool &amp; Shuffleboard</t>
  </si>
  <si>
    <t>Interiors</t>
  </si>
  <si>
    <t>Replacement &amp; Restoration</t>
  </si>
  <si>
    <t>Elevator &amp; Mechanical</t>
  </si>
  <si>
    <t>Paint</t>
  </si>
  <si>
    <t>Total</t>
  </si>
  <si>
    <t>Mony in Reserves as of 1/1/2025</t>
  </si>
  <si>
    <t>Amount Per Fund for 2025</t>
  </si>
  <si>
    <t>Interest</t>
  </si>
  <si>
    <t>Ocean Sunrise Co-op Inc 
Structural Integrity Reserves for 2025</t>
  </si>
  <si>
    <t>Ocean Sunrise Co-op Inc 
Non-Structural Integrity Reserves for 2025</t>
  </si>
  <si>
    <t>Fire Protection</t>
  </si>
  <si>
    <t>Plumbing Supply</t>
  </si>
  <si>
    <t>Plumbing Waste</t>
  </si>
  <si>
    <t>Electrical</t>
  </si>
  <si>
    <t>Paving</t>
  </si>
  <si>
    <t>Budget Reserve Transfer-SIRS</t>
  </si>
  <si>
    <t>Budget Reserve Transfer-Non-SIRS</t>
  </si>
  <si>
    <t>Total Reserves</t>
  </si>
  <si>
    <t>Per Unit per Quarter</t>
  </si>
  <si>
    <t>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</si>
</sst>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wrapText="1"/>
    </xf>
    <xf numFmtId="43" fontId="0" fillId="0" borderId="0" xfId="1" applyFont="1"/>
    <xf numFmtId="0" fontId="2" fillId="0" borderId="0" xfId="0" applyFont="1"/>
    <xf numFmtId="0" fontId="2" fillId="0" borderId="1" xfId="0" applyFont="1" applyBorder="1"/>
    <xf numFmtId="0" fontId="0" fillId="0" borderId="2" xfId="0" applyBorder="1" applyAlignment="1">
      <alignment horizontal="center" wrapText="1"/>
    </xf>
    <xf numFmtId="0" fontId="0" fillId="0" borderId="3" xfId="0" applyBorder="1"/>
    <xf numFmtId="0" fontId="2" fillId="0" borderId="3" xfId="0" applyFont="1" applyBorder="1"/>
    <xf numFmtId="0" fontId="0" fillId="0" borderId="0" xfId="0" applyAlignment="1">
      <alignment horizontal="center" wrapText="1"/>
    </xf>
    <xf numFmtId="0" fontId="2" fillId="0" borderId="4" xfId="0" applyFont="1" applyBorder="1"/>
    <xf numFmtId="0" fontId="3" fillId="0" borderId="0" xfId="0" applyFont="1" applyAlignment="1">
      <alignment horizontal="center"/>
    </xf>
    <xf numFmtId="0" fontId="2" fillId="0" borderId="5" xfId="0" applyFont="1" applyBorder="1"/>
    <xf numFmtId="0" fontId="0" fillId="0" borderId="5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/>
    </xf>
    <xf numFmtId="0" fontId="0" fillId="0" borderId="5" xfId="0" applyBorder="1"/>
    <xf numFmtId="164" fontId="0" fillId="0" borderId="5" xfId="0" applyNumberFormat="1" applyBorder="1" applyAlignment="1">
      <alignment horizontal="center"/>
    </xf>
    <xf numFmtId="164" fontId="0" fillId="0" borderId="0" xfId="0" applyNumberFormat="1"/>
    <xf numFmtId="164" fontId="0" fillId="0" borderId="10" xfId="0" applyNumberFormat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8" xfId="0" applyBorder="1"/>
    <xf numFmtId="164" fontId="0" fillId="0" borderId="11" xfId="0" applyNumberFormat="1" applyBorder="1" applyAlignment="1">
      <alignment horizontal="center"/>
    </xf>
    <xf numFmtId="44" fontId="0" fillId="0" borderId="4" xfId="2" applyFont="1" applyBorder="1"/>
    <xf numFmtId="44" fontId="0" fillId="0" borderId="0" xfId="2" applyFont="1"/>
    <xf numFmtId="44" fontId="0" fillId="0" borderId="3" xfId="2" applyFont="1" applyBorder="1"/>
    <xf numFmtId="44" fontId="2" fillId="0" borderId="0" xfId="2" applyFont="1"/>
    <xf numFmtId="44" fontId="0" fillId="0" borderId="0" xfId="2" applyFont="1" applyAlignment="1">
      <alignment wrapText="1"/>
    </xf>
    <xf numFmtId="0" fontId="3" fillId="0" borderId="12" xfId="0" applyFont="1" applyBorder="1" applyAlignment="1">
      <alignment horizontal="center" vertical="center"/>
    </xf>
    <xf numFmtId="7" fontId="3" fillId="0" borderId="13" xfId="1" applyNumberFormat="1" applyFont="1" applyBorder="1" applyAlignment="1">
      <alignment horizontal="center" vertical="center"/>
    </xf>
    <xf numFmtId="7" fontId="3" fillId="0" borderId="14" xfId="1" applyNumberFormat="1" applyFont="1" applyBorder="1" applyAlignment="1">
      <alignment horizontal="center" vertical="center"/>
    </xf>
    <xf numFmtId="44" fontId="0" fillId="0" borderId="0" xfId="0" applyNumberFormat="1"/>
    <xf numFmtId="0" fontId="3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85DEC-0910-461E-AC67-27BC96D791EE}">
  <dimension ref="B1:H77"/>
  <sheetViews>
    <sheetView tabSelected="1" zoomScaleNormal="100" zoomScaleSheetLayoutView="100" workbookViewId="0">
      <selection activeCell="J6" sqref="J6"/>
    </sheetView>
  </sheetViews>
  <sheetFormatPr defaultRowHeight="14.4" x14ac:dyDescent="0.3"/>
  <cols>
    <col min="2" max="2" width="31.77734375" customWidth="1"/>
    <col min="3" max="3" width="17.21875" customWidth="1"/>
    <col min="4" max="4" width="15.21875" customWidth="1"/>
    <col min="5" max="5" width="14.21875" customWidth="1"/>
    <col min="6" max="6" width="13.77734375" customWidth="1"/>
  </cols>
  <sheetData>
    <row r="1" spans="2:7" ht="18" x14ac:dyDescent="0.35">
      <c r="B1" s="33" t="s">
        <v>55</v>
      </c>
      <c r="C1" s="33"/>
      <c r="D1" s="33"/>
      <c r="E1" s="33"/>
      <c r="F1" s="33"/>
    </row>
    <row r="2" spans="2:7" ht="23.25" customHeight="1" x14ac:dyDescent="0.35">
      <c r="B2" s="33" t="s">
        <v>56</v>
      </c>
      <c r="C2" s="33"/>
      <c r="D2" s="33"/>
      <c r="E2" s="33"/>
      <c r="F2" s="33"/>
    </row>
    <row r="3" spans="2:7" ht="23.25" customHeight="1" x14ac:dyDescent="0.35">
      <c r="B3" s="11"/>
      <c r="C3" s="11"/>
      <c r="D3" s="11"/>
      <c r="E3" s="11"/>
      <c r="F3" s="11"/>
    </row>
    <row r="4" spans="2:7" ht="53.25" customHeight="1" thickBot="1" x14ac:dyDescent="0.35">
      <c r="B4" s="5" t="s">
        <v>4</v>
      </c>
      <c r="C4" s="2" t="s">
        <v>0</v>
      </c>
      <c r="D4" s="2" t="s">
        <v>1</v>
      </c>
      <c r="E4" s="2" t="s">
        <v>2</v>
      </c>
      <c r="F4" s="2" t="s">
        <v>3</v>
      </c>
      <c r="G4" s="1"/>
    </row>
    <row r="5" spans="2:7" ht="15" customHeight="1" x14ac:dyDescent="0.3">
      <c r="B5" t="s">
        <v>5</v>
      </c>
      <c r="C5" s="25">
        <v>181995</v>
      </c>
      <c r="D5" s="25">
        <f>SUM(D65-D6-D7-D8-D9)</f>
        <v>201599.55154761905</v>
      </c>
      <c r="E5" s="25">
        <v>136440</v>
      </c>
      <c r="F5" s="25">
        <v>181995</v>
      </c>
    </row>
    <row r="6" spans="2:7" ht="15" customHeight="1" x14ac:dyDescent="0.3">
      <c r="B6" t="s">
        <v>6</v>
      </c>
      <c r="C6" s="25">
        <v>5000</v>
      </c>
      <c r="D6" s="25">
        <v>11000</v>
      </c>
      <c r="E6" s="25">
        <v>8500</v>
      </c>
      <c r="F6" s="25">
        <f>SUM(E6/9*12)</f>
        <v>11333.333333333334</v>
      </c>
    </row>
    <row r="7" spans="2:7" ht="15" customHeight="1" x14ac:dyDescent="0.3">
      <c r="B7" t="s">
        <v>7</v>
      </c>
      <c r="C7" s="25">
        <v>750</v>
      </c>
      <c r="D7" s="25">
        <v>1400</v>
      </c>
      <c r="E7" s="25">
        <v>1040.4000000000001</v>
      </c>
      <c r="F7" s="25">
        <f>SUM(E7/9*12)</f>
        <v>1387.2</v>
      </c>
    </row>
    <row r="8" spans="2:7" ht="15" customHeight="1" x14ac:dyDescent="0.3">
      <c r="B8" t="s">
        <v>8</v>
      </c>
      <c r="C8" s="25">
        <v>23220</v>
      </c>
      <c r="D8" s="25">
        <v>30000</v>
      </c>
      <c r="E8" s="25">
        <v>21285</v>
      </c>
      <c r="F8" s="25">
        <f>SUM(E8/9*12)</f>
        <v>28380</v>
      </c>
    </row>
    <row r="9" spans="2:7" ht="15" customHeight="1" x14ac:dyDescent="0.3">
      <c r="B9" s="7" t="s">
        <v>9</v>
      </c>
      <c r="C9" s="26">
        <v>20000</v>
      </c>
      <c r="D9" s="26">
        <v>0</v>
      </c>
      <c r="E9" s="26">
        <v>0</v>
      </c>
      <c r="F9" s="26">
        <f>SUM(E9/9*12)</f>
        <v>0</v>
      </c>
    </row>
    <row r="10" spans="2:7" ht="15" customHeight="1" x14ac:dyDescent="0.3">
      <c r="B10" t="s">
        <v>10</v>
      </c>
      <c r="C10" s="25">
        <f>SUM(C5:C9)</f>
        <v>230965</v>
      </c>
      <c r="D10" s="25">
        <f>SUM(D5:D9)</f>
        <v>243999.55154761905</v>
      </c>
      <c r="E10" s="25">
        <f>SUM(E5:E9)</f>
        <v>167265.4</v>
      </c>
      <c r="F10" s="25">
        <f>SUM(F5:F9)</f>
        <v>223095.53333333335</v>
      </c>
    </row>
    <row r="11" spans="2:7" ht="15" customHeight="1" x14ac:dyDescent="0.3">
      <c r="C11" s="25"/>
      <c r="D11" s="25"/>
      <c r="E11" s="25"/>
      <c r="F11" s="25"/>
    </row>
    <row r="12" spans="2:7" ht="15" customHeight="1" thickBot="1" x14ac:dyDescent="0.35">
      <c r="B12" s="5" t="s">
        <v>11</v>
      </c>
      <c r="C12" s="25"/>
      <c r="D12" s="25"/>
      <c r="E12" s="25"/>
      <c r="F12" s="25"/>
    </row>
    <row r="13" spans="2:7" ht="15" customHeight="1" thickBot="1" x14ac:dyDescent="0.35">
      <c r="B13" s="6" t="s">
        <v>12</v>
      </c>
      <c r="C13" s="25"/>
      <c r="D13" s="25"/>
      <c r="E13" s="25"/>
      <c r="F13" s="25"/>
    </row>
    <row r="14" spans="2:7" ht="15" customHeight="1" x14ac:dyDescent="0.3">
      <c r="B14" t="s">
        <v>13</v>
      </c>
      <c r="C14" s="25">
        <v>6500</v>
      </c>
      <c r="D14" s="25">
        <v>5184</v>
      </c>
      <c r="E14" s="25">
        <v>3888</v>
      </c>
      <c r="F14" s="25">
        <f t="shared" ref="F14:F19" si="0">SUM(E14/9*12)</f>
        <v>5184</v>
      </c>
    </row>
    <row r="15" spans="2:7" ht="15" customHeight="1" x14ac:dyDescent="0.3">
      <c r="B15" t="s">
        <v>14</v>
      </c>
      <c r="C15" s="25">
        <v>150</v>
      </c>
      <c r="D15" s="25">
        <v>300</v>
      </c>
      <c r="E15" s="25">
        <v>246</v>
      </c>
      <c r="F15" s="25">
        <f t="shared" si="0"/>
        <v>328</v>
      </c>
    </row>
    <row r="16" spans="2:7" ht="15" customHeight="1" x14ac:dyDescent="0.3">
      <c r="B16" t="s">
        <v>15</v>
      </c>
      <c r="C16" s="25">
        <v>200</v>
      </c>
      <c r="D16" s="25">
        <v>20</v>
      </c>
      <c r="E16" s="25">
        <v>15</v>
      </c>
      <c r="F16" s="25">
        <f t="shared" si="0"/>
        <v>20</v>
      </c>
    </row>
    <row r="17" spans="2:6" ht="15" customHeight="1" x14ac:dyDescent="0.3">
      <c r="B17" t="s">
        <v>16</v>
      </c>
      <c r="C17" s="25">
        <v>220</v>
      </c>
      <c r="D17" s="25">
        <v>545</v>
      </c>
      <c r="E17" s="25">
        <v>410.89</v>
      </c>
      <c r="F17" s="25">
        <f t="shared" si="0"/>
        <v>547.85333333333335</v>
      </c>
    </row>
    <row r="18" spans="2:6" ht="15" customHeight="1" x14ac:dyDescent="0.3">
      <c r="B18" t="s">
        <v>17</v>
      </c>
      <c r="C18" s="25">
        <v>2400</v>
      </c>
      <c r="D18" s="25">
        <v>6900</v>
      </c>
      <c r="E18" s="25">
        <v>5125.49</v>
      </c>
      <c r="F18" s="25">
        <f t="shared" si="0"/>
        <v>6833.9866666666658</v>
      </c>
    </row>
    <row r="19" spans="2:6" ht="15" customHeight="1" x14ac:dyDescent="0.3">
      <c r="B19" s="7" t="s">
        <v>18</v>
      </c>
      <c r="C19" s="26">
        <v>5500</v>
      </c>
      <c r="D19" s="26">
        <v>0</v>
      </c>
      <c r="E19" s="26">
        <v>2400</v>
      </c>
      <c r="F19" s="26">
        <f t="shared" si="0"/>
        <v>3200</v>
      </c>
    </row>
    <row r="20" spans="2:6" ht="15" customHeight="1" x14ac:dyDescent="0.3">
      <c r="B20" t="s">
        <v>19</v>
      </c>
      <c r="C20" s="25">
        <f>SUM(C14:C19)</f>
        <v>14970</v>
      </c>
      <c r="D20" s="25">
        <f>SUM(D14:D19)</f>
        <v>12949</v>
      </c>
      <c r="E20" s="25">
        <f>SUM(E14:E19)</f>
        <v>12085.380000000001</v>
      </c>
      <c r="F20" s="25">
        <f>SUM(F14:F19)</f>
        <v>16113.84</v>
      </c>
    </row>
    <row r="21" spans="2:6" ht="15" customHeight="1" x14ac:dyDescent="0.3">
      <c r="C21" s="25"/>
      <c r="D21" s="25"/>
      <c r="E21" s="25"/>
      <c r="F21" s="25"/>
    </row>
    <row r="22" spans="2:6" ht="15" customHeight="1" thickBot="1" x14ac:dyDescent="0.35">
      <c r="B22" s="5" t="s">
        <v>20</v>
      </c>
      <c r="C22" s="25"/>
      <c r="D22" s="25"/>
      <c r="E22" s="25"/>
      <c r="F22" s="25"/>
    </row>
    <row r="23" spans="2:6" ht="15" customHeight="1" x14ac:dyDescent="0.3">
      <c r="B23" t="s">
        <v>21</v>
      </c>
      <c r="C23" s="25">
        <v>11000</v>
      </c>
      <c r="D23" s="25">
        <v>16000</v>
      </c>
      <c r="E23" s="25">
        <v>11761.96</v>
      </c>
      <c r="F23" s="25">
        <f>SUM(E23/9*12)</f>
        <v>15682.613333333333</v>
      </c>
    </row>
    <row r="24" spans="2:6" ht="15" customHeight="1" x14ac:dyDescent="0.3">
      <c r="B24" t="s">
        <v>22</v>
      </c>
      <c r="C24" s="25">
        <v>4800</v>
      </c>
      <c r="D24" s="25">
        <v>1407</v>
      </c>
      <c r="E24" s="25">
        <v>1055.25</v>
      </c>
      <c r="F24" s="25">
        <f>SUM(E24/9*12)</f>
        <v>1407</v>
      </c>
    </row>
    <row r="25" spans="2:6" ht="15" customHeight="1" x14ac:dyDescent="0.3">
      <c r="B25" s="7" t="s">
        <v>23</v>
      </c>
      <c r="C25" s="26">
        <v>2600</v>
      </c>
      <c r="D25" s="26">
        <v>2900</v>
      </c>
      <c r="E25" s="26">
        <v>2137</v>
      </c>
      <c r="F25" s="26">
        <f>SUM(E25/9*12)</f>
        <v>2849.3333333333335</v>
      </c>
    </row>
    <row r="26" spans="2:6" ht="15" customHeight="1" x14ac:dyDescent="0.3">
      <c r="B26" t="s">
        <v>24</v>
      </c>
      <c r="C26" s="25">
        <f>SUM(C23:C25)</f>
        <v>18400</v>
      </c>
      <c r="D26" s="25">
        <f>SUM(D23:D25)</f>
        <v>20307</v>
      </c>
      <c r="E26" s="25">
        <f>SUM(E23:E25)</f>
        <v>14954.21</v>
      </c>
      <c r="F26" s="25">
        <f>SUM(F23:F25)</f>
        <v>19938.946666666667</v>
      </c>
    </row>
    <row r="27" spans="2:6" ht="15" customHeight="1" x14ac:dyDescent="0.3">
      <c r="C27" s="25"/>
      <c r="D27" s="25"/>
      <c r="E27" s="25"/>
      <c r="F27" s="25"/>
    </row>
    <row r="28" spans="2:6" ht="15" customHeight="1" x14ac:dyDescent="0.3">
      <c r="B28" s="8" t="s">
        <v>25</v>
      </c>
      <c r="C28" s="26">
        <v>80000</v>
      </c>
      <c r="D28" s="26">
        <v>94800</v>
      </c>
      <c r="E28" s="26">
        <v>68854.460000000006</v>
      </c>
      <c r="F28" s="26">
        <f>SUM(E28/9*12)</f>
        <v>91805.94666666667</v>
      </c>
    </row>
    <row r="29" spans="2:6" ht="15" customHeight="1" x14ac:dyDescent="0.3">
      <c r="B29" t="s">
        <v>26</v>
      </c>
      <c r="C29" s="25">
        <f>SUM(C28)</f>
        <v>80000</v>
      </c>
      <c r="D29" s="25">
        <f>SUM(D28)</f>
        <v>94800</v>
      </c>
      <c r="E29" s="25">
        <f>SUM(E28)</f>
        <v>68854.460000000006</v>
      </c>
      <c r="F29" s="25">
        <f>SUM(F28)</f>
        <v>91805.94666666667</v>
      </c>
    </row>
    <row r="30" spans="2:6" ht="15" customHeight="1" x14ac:dyDescent="0.3">
      <c r="C30" s="25"/>
      <c r="D30" s="25"/>
      <c r="E30" s="25"/>
      <c r="F30" s="25"/>
    </row>
    <row r="31" spans="2:6" ht="15" customHeight="1" thickBot="1" x14ac:dyDescent="0.35">
      <c r="B31" s="5" t="s">
        <v>27</v>
      </c>
      <c r="C31" s="25"/>
      <c r="D31" s="25"/>
      <c r="E31" s="25"/>
      <c r="F31" s="25"/>
    </row>
    <row r="32" spans="2:6" ht="15" customHeight="1" x14ac:dyDescent="0.3">
      <c r="B32" t="s">
        <v>28</v>
      </c>
      <c r="C32" s="25">
        <v>5200</v>
      </c>
      <c r="D32" s="25">
        <v>4196</v>
      </c>
      <c r="E32" s="25">
        <v>3150</v>
      </c>
      <c r="F32" s="25">
        <f>SUM(E32/9*12)</f>
        <v>4200</v>
      </c>
    </row>
    <row r="33" spans="2:6" ht="15" customHeight="1" x14ac:dyDescent="0.3">
      <c r="B33" t="s">
        <v>82</v>
      </c>
      <c r="C33" s="25">
        <v>0</v>
      </c>
      <c r="D33" s="28">
        <v>600</v>
      </c>
      <c r="E33" s="25"/>
      <c r="F33" s="25"/>
    </row>
    <row r="34" spans="2:6" ht="15" customHeight="1" x14ac:dyDescent="0.3">
      <c r="B34" t="s">
        <v>29</v>
      </c>
      <c r="C34" s="25">
        <v>1500</v>
      </c>
      <c r="D34" s="25">
        <v>2400</v>
      </c>
      <c r="E34" s="25">
        <v>3650</v>
      </c>
      <c r="F34" s="25">
        <f>SUM(E34/9*12)</f>
        <v>4866.6666666666661</v>
      </c>
    </row>
    <row r="35" spans="2:6" ht="15" customHeight="1" x14ac:dyDescent="0.3">
      <c r="B35" s="7" t="s">
        <v>30</v>
      </c>
      <c r="C35" s="26">
        <v>5400</v>
      </c>
      <c r="D35" s="26">
        <v>5400</v>
      </c>
      <c r="E35" s="26">
        <v>4050</v>
      </c>
      <c r="F35" s="26">
        <f>SUM(E35/9*12)</f>
        <v>5400</v>
      </c>
    </row>
    <row r="36" spans="2:6" ht="15" customHeight="1" x14ac:dyDescent="0.3">
      <c r="B36" t="s">
        <v>31</v>
      </c>
      <c r="C36" s="25">
        <f>SUM(C32:C35)</f>
        <v>12100</v>
      </c>
      <c r="D36" s="25">
        <f>SUM(D32:D35)</f>
        <v>12596</v>
      </c>
      <c r="E36" s="25">
        <f>SUM(E32:E35)</f>
        <v>10850</v>
      </c>
      <c r="F36" s="25">
        <f>SUM(F32:F35)</f>
        <v>14466.666666666666</v>
      </c>
    </row>
    <row r="37" spans="2:6" ht="15" customHeight="1" x14ac:dyDescent="0.3">
      <c r="C37" s="25"/>
      <c r="D37" s="25"/>
      <c r="E37" s="25"/>
      <c r="F37" s="25"/>
    </row>
    <row r="38" spans="2:6" ht="15" customHeight="1" thickBot="1" x14ac:dyDescent="0.35">
      <c r="B38" s="5" t="s">
        <v>32</v>
      </c>
      <c r="C38" s="25"/>
      <c r="D38" s="25"/>
      <c r="E38" s="25"/>
      <c r="F38" s="25"/>
    </row>
    <row r="39" spans="2:6" ht="15" customHeight="1" x14ac:dyDescent="0.3">
      <c r="B39" t="s">
        <v>33</v>
      </c>
      <c r="C39" s="25">
        <v>1000</v>
      </c>
      <c r="D39" s="25">
        <v>1000</v>
      </c>
      <c r="E39" s="25">
        <v>0</v>
      </c>
      <c r="F39" s="25">
        <f t="shared" ref="F39:F51" si="1">SUM(E39/9*12)</f>
        <v>0</v>
      </c>
    </row>
    <row r="40" spans="2:6" ht="15" customHeight="1" x14ac:dyDescent="0.3">
      <c r="B40" t="s">
        <v>34</v>
      </c>
      <c r="C40" s="25">
        <v>600</v>
      </c>
      <c r="D40" s="25">
        <v>2500</v>
      </c>
      <c r="E40" s="25">
        <v>1912.38</v>
      </c>
      <c r="F40" s="25">
        <f t="shared" si="1"/>
        <v>2549.84</v>
      </c>
    </row>
    <row r="41" spans="2:6" ht="15" customHeight="1" x14ac:dyDescent="0.3">
      <c r="B41" t="s">
        <v>35</v>
      </c>
      <c r="C41" s="25">
        <v>1000</v>
      </c>
      <c r="D41" s="25">
        <v>2500</v>
      </c>
      <c r="E41" s="25">
        <v>1938</v>
      </c>
      <c r="F41" s="25">
        <f t="shared" si="1"/>
        <v>2584</v>
      </c>
    </row>
    <row r="42" spans="2:6" ht="15" customHeight="1" x14ac:dyDescent="0.3">
      <c r="B42" t="s">
        <v>36</v>
      </c>
      <c r="C42" s="25">
        <v>2500</v>
      </c>
      <c r="D42" s="25">
        <v>5000</v>
      </c>
      <c r="E42" s="25">
        <v>4614.8599999999997</v>
      </c>
      <c r="F42" s="25">
        <f t="shared" si="1"/>
        <v>6153.1466666666656</v>
      </c>
    </row>
    <row r="43" spans="2:6" ht="15" customHeight="1" x14ac:dyDescent="0.3">
      <c r="B43" t="s">
        <v>37</v>
      </c>
      <c r="C43" s="25">
        <v>1500</v>
      </c>
      <c r="D43" s="25">
        <v>1500</v>
      </c>
      <c r="E43" s="25">
        <v>0</v>
      </c>
      <c r="F43" s="25">
        <f t="shared" si="1"/>
        <v>0</v>
      </c>
    </row>
    <row r="44" spans="2:6" ht="15" customHeight="1" x14ac:dyDescent="0.3">
      <c r="B44" t="s">
        <v>38</v>
      </c>
      <c r="C44" s="25">
        <v>1530</v>
      </c>
      <c r="D44" s="25">
        <v>1500</v>
      </c>
      <c r="E44" s="25">
        <v>0</v>
      </c>
      <c r="F44" s="25">
        <f t="shared" si="1"/>
        <v>0</v>
      </c>
    </row>
    <row r="45" spans="2:6" ht="15" customHeight="1" x14ac:dyDescent="0.3">
      <c r="B45" t="s">
        <v>39</v>
      </c>
      <c r="C45" s="25">
        <v>5000</v>
      </c>
      <c r="D45" s="25">
        <v>2000</v>
      </c>
      <c r="E45" s="25">
        <v>1522.84</v>
      </c>
      <c r="F45" s="25">
        <f t="shared" si="1"/>
        <v>2030.4533333333334</v>
      </c>
    </row>
    <row r="46" spans="2:6" ht="15" customHeight="1" x14ac:dyDescent="0.3">
      <c r="B46" t="s">
        <v>40</v>
      </c>
      <c r="C46" s="25">
        <v>3200</v>
      </c>
      <c r="D46" s="25">
        <v>3300</v>
      </c>
      <c r="E46" s="25">
        <v>2435</v>
      </c>
      <c r="F46" s="25">
        <f t="shared" si="1"/>
        <v>3246.6666666666665</v>
      </c>
    </row>
    <row r="47" spans="2:6" ht="15" customHeight="1" x14ac:dyDescent="0.3">
      <c r="B47" t="s">
        <v>41</v>
      </c>
      <c r="C47" s="25">
        <v>5600</v>
      </c>
      <c r="D47" s="25">
        <v>5000</v>
      </c>
      <c r="E47" s="25">
        <v>845</v>
      </c>
      <c r="F47" s="25">
        <f t="shared" si="1"/>
        <v>1126.6666666666665</v>
      </c>
    </row>
    <row r="48" spans="2:6" ht="15" customHeight="1" x14ac:dyDescent="0.3">
      <c r="B48" t="s">
        <v>42</v>
      </c>
      <c r="C48" s="25">
        <v>1000</v>
      </c>
      <c r="D48" s="25">
        <v>1000</v>
      </c>
      <c r="E48" s="25">
        <v>0</v>
      </c>
      <c r="F48" s="25">
        <f t="shared" si="1"/>
        <v>0</v>
      </c>
    </row>
    <row r="49" spans="2:8" ht="15" customHeight="1" x14ac:dyDescent="0.3">
      <c r="B49" t="s">
        <v>43</v>
      </c>
      <c r="C49" s="25">
        <v>500</v>
      </c>
      <c r="D49" s="25">
        <v>500</v>
      </c>
      <c r="E49" s="25">
        <v>0</v>
      </c>
      <c r="F49" s="25">
        <f t="shared" si="1"/>
        <v>0</v>
      </c>
    </row>
    <row r="50" spans="2:8" ht="15" customHeight="1" x14ac:dyDescent="0.3">
      <c r="B50" t="s">
        <v>44</v>
      </c>
      <c r="C50" s="25">
        <v>250</v>
      </c>
      <c r="D50" s="25">
        <v>1000</v>
      </c>
      <c r="E50" s="25">
        <v>1100</v>
      </c>
      <c r="F50" s="25">
        <f t="shared" si="1"/>
        <v>1466.6666666666667</v>
      </c>
    </row>
    <row r="51" spans="2:8" ht="15" customHeight="1" x14ac:dyDescent="0.3">
      <c r="B51" s="7" t="s">
        <v>45</v>
      </c>
      <c r="C51" s="26">
        <v>15000</v>
      </c>
      <c r="D51" s="26">
        <v>12000</v>
      </c>
      <c r="E51" s="26">
        <v>5872.07</v>
      </c>
      <c r="F51" s="26">
        <f t="shared" si="1"/>
        <v>7829.4266666666663</v>
      </c>
    </row>
    <row r="52" spans="2:8" ht="15" customHeight="1" x14ac:dyDescent="0.3">
      <c r="B52" s="9" t="s">
        <v>46</v>
      </c>
      <c r="C52" s="25">
        <f>SUM(C39:C51)</f>
        <v>38680</v>
      </c>
      <c r="D52" s="25">
        <f>SUM(D39:D51)</f>
        <v>38800</v>
      </c>
      <c r="E52" s="25">
        <f>SUM(E39:E51)</f>
        <v>20240.150000000001</v>
      </c>
      <c r="F52" s="25">
        <f>SUM(F39:F51)</f>
        <v>26986.866666666669</v>
      </c>
    </row>
    <row r="53" spans="2:8" ht="15" customHeight="1" x14ac:dyDescent="0.3">
      <c r="C53" s="25"/>
      <c r="D53" s="25"/>
      <c r="E53" s="25"/>
      <c r="F53" s="25"/>
    </row>
    <row r="54" spans="2:8" ht="15" customHeight="1" thickBot="1" x14ac:dyDescent="0.35">
      <c r="B54" s="5" t="s">
        <v>47</v>
      </c>
      <c r="C54" s="25"/>
      <c r="D54" s="25"/>
      <c r="E54" s="25"/>
      <c r="F54" s="25"/>
    </row>
    <row r="55" spans="2:8" ht="15" customHeight="1" x14ac:dyDescent="0.3">
      <c r="B55" t="s">
        <v>79</v>
      </c>
      <c r="C55" s="25">
        <v>0</v>
      </c>
      <c r="D55" s="25">
        <f>Reserves!F23</f>
        <v>7784.06488095238</v>
      </c>
      <c r="E55" s="25">
        <v>0</v>
      </c>
      <c r="F55" s="25">
        <v>0</v>
      </c>
    </row>
    <row r="56" spans="2:8" ht="15" customHeight="1" x14ac:dyDescent="0.3">
      <c r="B56" s="7" t="s">
        <v>78</v>
      </c>
      <c r="C56" s="26">
        <v>38115</v>
      </c>
      <c r="D56" s="26">
        <f>Reserves!F13</f>
        <v>24863.486666666664</v>
      </c>
      <c r="E56" s="26">
        <v>28586.25</v>
      </c>
      <c r="F56" s="26">
        <v>38115</v>
      </c>
    </row>
    <row r="57" spans="2:8" ht="15" customHeight="1" x14ac:dyDescent="0.3">
      <c r="B57" t="s">
        <v>80</v>
      </c>
      <c r="C57" s="25">
        <f>SUM(C55:C56)</f>
        <v>38115</v>
      </c>
      <c r="D57" s="25">
        <f>SUM(D55:D56)</f>
        <v>32647.551547619045</v>
      </c>
      <c r="E57" s="25">
        <f>SUM(E55:E56)</f>
        <v>28586.25</v>
      </c>
      <c r="F57" s="25">
        <f>SUM(F55:F56)</f>
        <v>38115</v>
      </c>
    </row>
    <row r="58" spans="2:8" ht="15" customHeight="1" x14ac:dyDescent="0.3">
      <c r="C58" s="25"/>
      <c r="D58" s="25"/>
      <c r="E58" s="25"/>
      <c r="F58" s="25"/>
    </row>
    <row r="59" spans="2:8" ht="15" customHeight="1" thickBot="1" x14ac:dyDescent="0.35">
      <c r="B59" s="5" t="s">
        <v>48</v>
      </c>
      <c r="C59" s="25"/>
      <c r="D59" s="25"/>
      <c r="E59" s="25"/>
      <c r="F59" s="25"/>
      <c r="H59" s="32">
        <f>F56/24/4</f>
        <v>397.03125</v>
      </c>
    </row>
    <row r="60" spans="2:8" ht="15" customHeight="1" x14ac:dyDescent="0.3">
      <c r="B60" t="s">
        <v>49</v>
      </c>
      <c r="C60" s="25">
        <v>5200</v>
      </c>
      <c r="D60" s="25">
        <v>5400</v>
      </c>
      <c r="E60" s="25">
        <v>3983.47</v>
      </c>
      <c r="F60" s="25">
        <f>SUM(E60/9*12)</f>
        <v>5311.2933333333331</v>
      </c>
    </row>
    <row r="61" spans="2:8" ht="15" customHeight="1" x14ac:dyDescent="0.3">
      <c r="B61" t="s">
        <v>50</v>
      </c>
      <c r="C61" s="25">
        <v>12000</v>
      </c>
      <c r="D61" s="25">
        <v>13000</v>
      </c>
      <c r="E61" s="25">
        <v>9270.17</v>
      </c>
      <c r="F61" s="25">
        <f>SUM(E61/9*12)</f>
        <v>12360.226666666666</v>
      </c>
    </row>
    <row r="62" spans="2:8" ht="15" customHeight="1" x14ac:dyDescent="0.3">
      <c r="B62" s="7" t="s">
        <v>51</v>
      </c>
      <c r="C62" s="26">
        <v>11500</v>
      </c>
      <c r="D62" s="26">
        <v>13500</v>
      </c>
      <c r="E62" s="26">
        <v>9652.94</v>
      </c>
      <c r="F62" s="26">
        <f>SUM(E62/9*12)</f>
        <v>12870.586666666668</v>
      </c>
    </row>
    <row r="63" spans="2:8" ht="15" customHeight="1" x14ac:dyDescent="0.3">
      <c r="B63" t="s">
        <v>52</v>
      </c>
      <c r="C63" s="25">
        <f>SUM(C60:C62)</f>
        <v>28700</v>
      </c>
      <c r="D63" s="25">
        <f>SUM(D60:D62)</f>
        <v>31900</v>
      </c>
      <c r="E63" s="25">
        <f>SUM(E60:E62)</f>
        <v>22906.58</v>
      </c>
      <c r="F63" s="25">
        <f>SUM(F60:F62)</f>
        <v>30542.106666666667</v>
      </c>
    </row>
    <row r="64" spans="2:8" ht="15" customHeight="1" x14ac:dyDescent="0.3">
      <c r="C64" s="25"/>
      <c r="D64" s="25"/>
      <c r="E64" s="25"/>
      <c r="F64" s="25"/>
    </row>
    <row r="65" spans="2:6" ht="15" customHeight="1" x14ac:dyDescent="0.3">
      <c r="B65" s="10" t="s">
        <v>53</v>
      </c>
      <c r="C65" s="24">
        <f>SUM(C20+C26+C29+C36+C52+C57+C63)</f>
        <v>230965</v>
      </c>
      <c r="D65" s="24">
        <f>SUM(D20+D26+D29+D36+D52+D57+D63)</f>
        <v>243999.55154761905</v>
      </c>
      <c r="E65" s="24">
        <f>SUM(E20+E26+E29+E36+E52+E57+E63)</f>
        <v>178477.03000000003</v>
      </c>
      <c r="F65" s="24">
        <f>SUM(F20+F26+F29+F36+F52+F57+F63)</f>
        <v>237969.37333333332</v>
      </c>
    </row>
    <row r="66" spans="2:6" ht="15" customHeight="1" x14ac:dyDescent="0.3">
      <c r="C66" s="25"/>
      <c r="D66" s="27"/>
      <c r="E66" s="25"/>
      <c r="F66" s="25"/>
    </row>
    <row r="67" spans="2:6" ht="15" customHeight="1" x14ac:dyDescent="0.3">
      <c r="B67" s="4" t="s">
        <v>54</v>
      </c>
      <c r="C67" s="24">
        <f>C10-C65</f>
        <v>0</v>
      </c>
      <c r="D67" s="24">
        <f>D10-D65</f>
        <v>0</v>
      </c>
      <c r="E67" s="24">
        <f>E10-E65</f>
        <v>-11211.630000000034</v>
      </c>
      <c r="F67" s="24">
        <f>F10-F65</f>
        <v>-14873.839999999967</v>
      </c>
    </row>
    <row r="68" spans="2:6" ht="25.05" customHeight="1" thickBot="1" x14ac:dyDescent="0.35">
      <c r="C68" s="3"/>
    </row>
    <row r="69" spans="2:6" ht="25.05" customHeight="1" thickBot="1" x14ac:dyDescent="0.35">
      <c r="B69" s="29" t="s">
        <v>81</v>
      </c>
      <c r="C69" s="30">
        <v>1895</v>
      </c>
      <c r="D69" s="31">
        <f>SUM(D5/24)/4</f>
        <v>2099.9953286210316</v>
      </c>
    </row>
    <row r="70" spans="2:6" ht="25.05" customHeight="1" x14ac:dyDescent="0.3">
      <c r="C70" s="3"/>
    </row>
    <row r="71" spans="2:6" ht="25.05" customHeight="1" x14ac:dyDescent="0.3">
      <c r="C71" s="3"/>
    </row>
    <row r="72" spans="2:6" ht="25.05" customHeight="1" x14ac:dyDescent="0.3">
      <c r="C72" s="3"/>
    </row>
    <row r="73" spans="2:6" x14ac:dyDescent="0.3">
      <c r="C73" s="3"/>
    </row>
    <row r="74" spans="2:6" x14ac:dyDescent="0.3">
      <c r="C74" s="3"/>
    </row>
    <row r="75" spans="2:6" x14ac:dyDescent="0.3">
      <c r="C75" s="3"/>
    </row>
    <row r="76" spans="2:6" x14ac:dyDescent="0.3">
      <c r="C76" s="3"/>
    </row>
    <row r="77" spans="2:6" x14ac:dyDescent="0.3">
      <c r="C77" s="3"/>
    </row>
  </sheetData>
  <mergeCells count="2">
    <mergeCell ref="B1:F1"/>
    <mergeCell ref="B2:F2"/>
  </mergeCells>
  <pageMargins left="0.7" right="0.7" top="0.75" bottom="0.75" header="0.3" footer="0.3"/>
  <pageSetup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1A31A-CBD0-4ACC-AC8C-A301D8AAF7F7}">
  <dimension ref="A3:F23"/>
  <sheetViews>
    <sheetView zoomScaleNormal="100" workbookViewId="0">
      <selection activeCell="G21" sqref="G21"/>
    </sheetView>
  </sheetViews>
  <sheetFormatPr defaultRowHeight="14.4" x14ac:dyDescent="0.3"/>
  <cols>
    <col min="1" max="1" width="28.77734375" customWidth="1"/>
    <col min="2" max="2" width="15.21875" customWidth="1"/>
    <col min="3" max="3" width="12" customWidth="1"/>
    <col min="6" max="6" width="21.44140625" customWidth="1"/>
  </cols>
  <sheetData>
    <row r="3" spans="1:6" ht="69" customHeight="1" x14ac:dyDescent="0.3">
      <c r="A3" s="34" t="s">
        <v>71</v>
      </c>
      <c r="B3" s="34"/>
      <c r="C3" s="34"/>
      <c r="D3" s="34"/>
      <c r="E3" s="34"/>
      <c r="F3" s="34"/>
    </row>
    <row r="4" spans="1:6" ht="43.8" thickBot="1" x14ac:dyDescent="0.35">
      <c r="A4" s="20" t="s">
        <v>57</v>
      </c>
      <c r="B4" s="20" t="s">
        <v>60</v>
      </c>
      <c r="C4" s="20" t="s">
        <v>68</v>
      </c>
      <c r="D4" s="20" t="s">
        <v>58</v>
      </c>
      <c r="E4" s="20" t="s">
        <v>59</v>
      </c>
      <c r="F4" s="21" t="s">
        <v>69</v>
      </c>
    </row>
    <row r="5" spans="1:6" ht="15" thickBot="1" x14ac:dyDescent="0.35">
      <c r="A5" s="12" t="s">
        <v>61</v>
      </c>
      <c r="B5" s="14">
        <v>120366</v>
      </c>
      <c r="C5" s="14">
        <v>12769.52</v>
      </c>
      <c r="D5" s="13">
        <v>25</v>
      </c>
      <c r="E5" s="13">
        <v>16</v>
      </c>
      <c r="F5" s="15">
        <f t="shared" ref="F5:F11" si="0">SUM(B5-C5)/E5</f>
        <v>6724.78</v>
      </c>
    </row>
    <row r="6" spans="1:6" ht="15" thickBot="1" x14ac:dyDescent="0.35">
      <c r="A6" s="12" t="s">
        <v>64</v>
      </c>
      <c r="B6" s="14">
        <v>50000</v>
      </c>
      <c r="C6" s="14">
        <v>15783.73</v>
      </c>
      <c r="D6" s="13">
        <v>60</v>
      </c>
      <c r="E6" s="13">
        <v>6</v>
      </c>
      <c r="F6" s="15">
        <f t="shared" si="0"/>
        <v>5702.711666666667</v>
      </c>
    </row>
    <row r="7" spans="1:6" ht="15" thickBot="1" x14ac:dyDescent="0.35">
      <c r="A7" s="12" t="s">
        <v>73</v>
      </c>
      <c r="B7" s="14">
        <v>24000</v>
      </c>
      <c r="C7" s="14">
        <v>0</v>
      </c>
      <c r="D7" s="13">
        <v>25</v>
      </c>
      <c r="E7" s="13">
        <v>18</v>
      </c>
      <c r="F7" s="15">
        <f t="shared" si="0"/>
        <v>1333.3333333333333</v>
      </c>
    </row>
    <row r="8" spans="1:6" ht="15" thickBot="1" x14ac:dyDescent="0.35">
      <c r="A8" s="12" t="s">
        <v>74</v>
      </c>
      <c r="B8" s="14">
        <v>43200</v>
      </c>
      <c r="C8" s="14">
        <v>0</v>
      </c>
      <c r="D8" s="13">
        <v>60</v>
      </c>
      <c r="E8" s="13">
        <v>10</v>
      </c>
      <c r="F8" s="15">
        <f t="shared" si="0"/>
        <v>4320</v>
      </c>
    </row>
    <row r="9" spans="1:6" ht="15" thickBot="1" x14ac:dyDescent="0.35">
      <c r="A9" s="12" t="s">
        <v>75</v>
      </c>
      <c r="B9" s="14">
        <v>57600</v>
      </c>
      <c r="C9" s="14">
        <v>0</v>
      </c>
      <c r="D9" s="13">
        <v>70</v>
      </c>
      <c r="E9" s="13">
        <v>20</v>
      </c>
      <c r="F9" s="15">
        <f t="shared" si="0"/>
        <v>2880</v>
      </c>
    </row>
    <row r="10" spans="1:6" ht="15" thickBot="1" x14ac:dyDescent="0.35">
      <c r="A10" s="12" t="s">
        <v>76</v>
      </c>
      <c r="B10" s="14">
        <v>72000</v>
      </c>
      <c r="C10" s="14">
        <v>0</v>
      </c>
      <c r="D10" s="13">
        <v>65</v>
      </c>
      <c r="E10" s="13">
        <v>15</v>
      </c>
      <c r="F10" s="15">
        <f t="shared" si="0"/>
        <v>4800</v>
      </c>
    </row>
    <row r="11" spans="1:6" x14ac:dyDescent="0.3">
      <c r="A11" s="12" t="s">
        <v>66</v>
      </c>
      <c r="B11" s="14">
        <v>48000</v>
      </c>
      <c r="C11" s="14">
        <v>13035.35</v>
      </c>
      <c r="D11" s="13">
        <v>12</v>
      </c>
      <c r="E11" s="13">
        <v>6</v>
      </c>
      <c r="F11" s="15">
        <f t="shared" si="0"/>
        <v>5827.4416666666666</v>
      </c>
    </row>
    <row r="12" spans="1:6" ht="15" thickBot="1" x14ac:dyDescent="0.35">
      <c r="A12" s="12" t="s">
        <v>70</v>
      </c>
      <c r="B12" s="14"/>
      <c r="C12" s="14">
        <v>370.27</v>
      </c>
      <c r="D12" s="13"/>
      <c r="E12" s="13"/>
      <c r="F12" s="19">
        <v>0</v>
      </c>
    </row>
    <row r="13" spans="1:6" ht="15" thickBot="1" x14ac:dyDescent="0.35">
      <c r="A13" s="12" t="s">
        <v>67</v>
      </c>
      <c r="B13" s="17">
        <f>SUM(B5:B12)</f>
        <v>415166</v>
      </c>
      <c r="C13" s="17">
        <f>SUM(C5:C12)</f>
        <v>41958.869999999995</v>
      </c>
      <c r="D13" s="16"/>
      <c r="E13" s="22"/>
      <c r="F13" s="23">
        <f>SUM(F6:F12)</f>
        <v>24863.486666666664</v>
      </c>
    </row>
    <row r="14" spans="1:6" x14ac:dyDescent="0.3">
      <c r="C14" s="18"/>
    </row>
    <row r="15" spans="1:6" x14ac:dyDescent="0.3">
      <c r="C15" s="18"/>
    </row>
    <row r="16" spans="1:6" x14ac:dyDescent="0.3">
      <c r="C16" s="18"/>
    </row>
    <row r="17" spans="1:6" ht="91.5" customHeight="1" x14ac:dyDescent="0.3">
      <c r="A17" s="34" t="s">
        <v>72</v>
      </c>
      <c r="B17" s="34"/>
      <c r="C17" s="34"/>
      <c r="D17" s="34"/>
      <c r="E17" s="34"/>
      <c r="F17" s="34"/>
    </row>
    <row r="18" spans="1:6" ht="43.8" thickBot="1" x14ac:dyDescent="0.35">
      <c r="A18" s="20" t="s">
        <v>57</v>
      </c>
      <c r="B18" s="20" t="s">
        <v>60</v>
      </c>
      <c r="C18" s="20" t="s">
        <v>68</v>
      </c>
      <c r="D18" s="20" t="s">
        <v>58</v>
      </c>
      <c r="E18" s="20" t="s">
        <v>59</v>
      </c>
      <c r="F18" s="21" t="s">
        <v>69</v>
      </c>
    </row>
    <row r="19" spans="1:6" ht="15" thickBot="1" x14ac:dyDescent="0.35">
      <c r="A19" s="12" t="s">
        <v>62</v>
      </c>
      <c r="B19" s="14">
        <v>35000</v>
      </c>
      <c r="C19" s="14">
        <v>4354.2</v>
      </c>
      <c r="D19" s="13">
        <v>60</v>
      </c>
      <c r="E19" s="13">
        <v>10</v>
      </c>
      <c r="F19" s="15">
        <f>SUM(B19-C19)/E19</f>
        <v>3064.58</v>
      </c>
    </row>
    <row r="20" spans="1:6" ht="15" thickBot="1" x14ac:dyDescent="0.35">
      <c r="A20" s="12" t="s">
        <v>77</v>
      </c>
      <c r="B20" s="14">
        <v>59752</v>
      </c>
      <c r="C20" s="14">
        <v>3963.42</v>
      </c>
      <c r="D20" s="13">
        <v>50</v>
      </c>
      <c r="E20" s="13">
        <v>24</v>
      </c>
      <c r="F20" s="15">
        <f>SUM(B20-C20)/E20</f>
        <v>2324.5241666666666</v>
      </c>
    </row>
    <row r="21" spans="1:6" ht="15" thickBot="1" x14ac:dyDescent="0.35">
      <c r="A21" s="12" t="s">
        <v>63</v>
      </c>
      <c r="B21" s="14">
        <v>0</v>
      </c>
      <c r="C21" s="14">
        <v>971.93</v>
      </c>
      <c r="D21" s="13">
        <v>40</v>
      </c>
      <c r="E21" s="13">
        <v>29</v>
      </c>
      <c r="F21" s="15">
        <v>0</v>
      </c>
    </row>
    <row r="22" spans="1:6" ht="15" thickBot="1" x14ac:dyDescent="0.35">
      <c r="A22" s="12" t="s">
        <v>65</v>
      </c>
      <c r="B22" s="14">
        <v>80000</v>
      </c>
      <c r="C22" s="14">
        <v>12941.1</v>
      </c>
      <c r="D22" s="13">
        <v>35</v>
      </c>
      <c r="E22" s="13">
        <v>28</v>
      </c>
      <c r="F22" s="15">
        <f>SUM(B22-C22)/E22</f>
        <v>2394.9607142857139</v>
      </c>
    </row>
    <row r="23" spans="1:6" ht="15" thickBot="1" x14ac:dyDescent="0.35">
      <c r="A23" s="12" t="s">
        <v>67</v>
      </c>
      <c r="B23" s="17">
        <f>SUM(B19:B22)</f>
        <v>174752</v>
      </c>
      <c r="C23" s="17">
        <f>SUM(C19:C22)</f>
        <v>22230.65</v>
      </c>
      <c r="D23" s="16"/>
      <c r="E23" s="22"/>
      <c r="F23" s="23">
        <f>SUM(F19:F22)</f>
        <v>7784.06488095238</v>
      </c>
    </row>
  </sheetData>
  <mergeCells count="2">
    <mergeCell ref="A17:F17"/>
    <mergeCell ref="A3:F3"/>
  </mergeCells>
  <pageMargins left="0.7" right="0.7" top="0.75" bottom="0.75" header="0.3" footer="0.3"/>
  <pageSetup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P&amp;L</vt:lpstr>
      <vt:lpstr>Reserves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Danzinger</dc:creator>
  <cp:lastModifiedBy>jamie blum</cp:lastModifiedBy>
  <cp:lastPrinted>2024-11-08T19:51:13Z</cp:lastPrinted>
  <dcterms:created xsi:type="dcterms:W3CDTF">2024-10-30T20:54:39Z</dcterms:created>
  <dcterms:modified xsi:type="dcterms:W3CDTF">2025-03-02T20:20:13Z</dcterms:modified>
</cp:coreProperties>
</file>