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Owner\Downloads\"/>
    </mc:Choice>
  </mc:AlternateContent>
  <xr:revisionPtr revIDLastSave="0" documentId="13_ncr:1_{40D9C5BD-BAF8-4529-A74E-101D2E3F1E3F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proposed budget 2025" sheetId="19" r:id="rId1"/>
    <sheet name="proposed reserves 2025" sheetId="20" r:id="rId2"/>
  </sheets>
  <definedNames>
    <definedName name="_xlnm.Print_Area" localSheetId="0">'proposed budget 2025'!$A$1:$D$47</definedName>
    <definedName name="_xlnm.Print_Area" localSheetId="1">'proposed reserves 2025'!$A$1:$I$17</definedName>
    <definedName name="_xlnm.Print_Titles" localSheetId="0">'proposed budget 2025'!$1:$2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36" i="19" l="1"/>
  <c r="F10" i="20" l="1"/>
  <c r="E10" i="20"/>
  <c r="C10" i="20"/>
  <c r="H9" i="20"/>
  <c r="I9" i="20" s="1"/>
  <c r="G9" i="20"/>
  <c r="H8" i="20"/>
  <c r="G8" i="20"/>
  <c r="H7" i="20"/>
  <c r="I7" i="20" s="1"/>
  <c r="G7" i="20"/>
  <c r="H6" i="20"/>
  <c r="I6" i="20" s="1"/>
  <c r="G6" i="20"/>
  <c r="C41" i="19"/>
  <c r="C10" i="19"/>
  <c r="C21" i="19"/>
  <c r="C28" i="19"/>
  <c r="C34" i="19"/>
  <c r="D41" i="19"/>
  <c r="B41" i="19"/>
  <c r="D34" i="19"/>
  <c r="B34" i="19"/>
  <c r="D28" i="19"/>
  <c r="B28" i="19"/>
  <c r="D21" i="19"/>
  <c r="B21" i="19"/>
  <c r="E14" i="19"/>
  <c r="C42" i="19" l="1"/>
  <c r="D42" i="19"/>
  <c r="B42" i="19"/>
  <c r="B10" i="19" s="1"/>
  <c r="G10" i="20"/>
  <c r="H10" i="20"/>
  <c r="E14" i="20" s="1"/>
  <c r="I8" i="20"/>
  <c r="I10" i="20" s="1"/>
  <c r="E6" i="19" l="1"/>
  <c r="D10" i="19" s="1"/>
  <c r="D5" i="19"/>
  <c r="F9" i="19" s="1"/>
  <c r="G14" i="20"/>
  <c r="K10" i="20"/>
  <c r="H14" i="20"/>
  <c r="I14" i="20" s="1"/>
</calcChain>
</file>

<file path=xl/sharedStrings.xml><?xml version="1.0" encoding="utf-8"?>
<sst xmlns="http://schemas.openxmlformats.org/spreadsheetml/2006/main" count="85" uniqueCount="78">
  <si>
    <t>UTILITIES:</t>
  </si>
  <si>
    <t>Electricity</t>
  </si>
  <si>
    <t>Water &amp; Sewer</t>
  </si>
  <si>
    <t>Telephone</t>
  </si>
  <si>
    <t>Janitorial Services</t>
  </si>
  <si>
    <t>Management Fees</t>
  </si>
  <si>
    <t>Insurance</t>
  </si>
  <si>
    <t>TOTAL EXPENSES</t>
  </si>
  <si>
    <t>BUDGET</t>
  </si>
  <si>
    <t>REVENUE</t>
  </si>
  <si>
    <t>Maintenance Assess Income</t>
  </si>
  <si>
    <t>Late Fee Income</t>
  </si>
  <si>
    <t>Laundry Income</t>
  </si>
  <si>
    <t>TOTAL REVENUE</t>
  </si>
  <si>
    <t>GEN. &amp; ADMIN. EXPENSES:</t>
  </si>
  <si>
    <t>Legal Fees</t>
  </si>
  <si>
    <t>Licences/Fees/Permits</t>
  </si>
  <si>
    <t>Administrative/Office Expense</t>
  </si>
  <si>
    <t>CONTRACTS:</t>
  </si>
  <si>
    <t>Lawn Maintenance</t>
  </si>
  <si>
    <t>Elevator Contract</t>
  </si>
  <si>
    <t>TOTAL CONTRACT EXPENSES</t>
  </si>
  <si>
    <t>TOTAL UTILITES EXPENSES</t>
  </si>
  <si>
    <t>TOTAL GEN. &amp; ADMIN. EXPENSES</t>
  </si>
  <si>
    <t>MAINTENANCE</t>
  </si>
  <si>
    <t>Fire Equipment &amp; Inspection</t>
  </si>
  <si>
    <t>Repairs &amp; Maintenance</t>
  </si>
  <si>
    <t>TOTAL MAINTENANCE EXPENSES</t>
  </si>
  <si>
    <t>Elevator</t>
  </si>
  <si>
    <t>Estimated</t>
  </si>
  <si>
    <t>Item</t>
  </si>
  <si>
    <t xml:space="preserve">Estimated </t>
  </si>
  <si>
    <t>% Per Each</t>
  </si>
  <si>
    <t xml:space="preserve">Money in </t>
  </si>
  <si>
    <t xml:space="preserve">Amount </t>
  </si>
  <si>
    <t>Required</t>
  </si>
  <si>
    <t>Life</t>
  </si>
  <si>
    <t>Cost</t>
  </si>
  <si>
    <t>Remaining life</t>
  </si>
  <si>
    <t>Reserve</t>
  </si>
  <si>
    <t>Reserves</t>
  </si>
  <si>
    <t>Account</t>
  </si>
  <si>
    <t>for Life</t>
  </si>
  <si>
    <t>Full Reserves</t>
  </si>
  <si>
    <t>Partial Reserves</t>
  </si>
  <si>
    <t>Roof</t>
  </si>
  <si>
    <t>Parking lot</t>
  </si>
  <si>
    <t>Paint</t>
  </si>
  <si>
    <t>Total</t>
  </si>
  <si>
    <t>Maintenance Fee Without Reserve</t>
  </si>
  <si>
    <t>Maintenance Fee With Reserve</t>
  </si>
  <si>
    <t>Partial with Maint.</t>
  </si>
  <si>
    <t>Irrigation</t>
  </si>
  <si>
    <t>Postage</t>
  </si>
  <si>
    <t>Tree Trimming</t>
  </si>
  <si>
    <t>Master Association</t>
  </si>
  <si>
    <t>Monthly</t>
  </si>
  <si>
    <t>Approved</t>
  </si>
  <si>
    <t>21 Units</t>
  </si>
  <si>
    <t>Full Reserves Monthly Cost</t>
  </si>
  <si>
    <t>Monthly Fee</t>
  </si>
  <si>
    <t>Assessment for Roof/Paint</t>
  </si>
  <si>
    <t>Laundry Machine Repairs</t>
  </si>
  <si>
    <t>Roof Loan Repayment</t>
  </si>
  <si>
    <t>Expenses</t>
  </si>
  <si>
    <t>Projected</t>
  </si>
  <si>
    <t>Garbage Expense</t>
  </si>
  <si>
    <t>Interest Income</t>
  </si>
  <si>
    <t>Bank Fees</t>
  </si>
  <si>
    <t>Accounting Fees / (Taxes)</t>
  </si>
  <si>
    <t xml:space="preserve">Monthly Roof Assessment is $100.00 per month for 10 years total </t>
  </si>
  <si>
    <t>*The Florida Statues require the Board of Directors to adopt a budget with full reserves.  The unit owners at a duly called meeting, may vote against the funding of full reserves or may opt to vote for reserves "less than adequate". (Partial Reserves)</t>
  </si>
  <si>
    <t>2025 Budget</t>
  </si>
  <si>
    <t>Reserves for 2025</t>
  </si>
  <si>
    <t>2025 MAINTENANCE ASSESSMENT</t>
  </si>
  <si>
    <t>Website Expense</t>
  </si>
  <si>
    <t>2025 Budget - 40%</t>
  </si>
  <si>
    <t>PER Month $450.00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</si>
</sst>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5" formatCode="&quot;$&quot;#,##0_);\(&quot;$&quot;#,##0\)"/>
    <numFmt numFmtId="8" formatCode="&quot;$&quot;#,##0.00_);[Red]\(&quot;$&quot;#,##0.00\)"/>
    <numFmt numFmtId="164" formatCode="&quot;$&quot;#,##0.00"/>
    <numFmt numFmtId="165" formatCode="&quot;$&quot;#,##0"/>
  </numFmts>
  <fonts count="25" x14ac:knownFonts="1">
    <font>
      <sz val="9"/>
      <name val="Arial"/>
    </font>
    <font>
      <b/>
      <sz val="12"/>
      <name val="Arial"/>
      <family val="2"/>
    </font>
    <font>
      <sz val="12"/>
      <name val="Arial"/>
      <family val="2"/>
    </font>
    <font>
      <sz val="14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u/>
      <sz val="18"/>
      <name val="Arial"/>
      <family val="2"/>
    </font>
    <font>
      <sz val="10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3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</borders>
  <cellStyleXfs count="42">
    <xf numFmtId="0" fontId="0" fillId="0" borderId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5" borderId="0" applyNumberFormat="0" applyBorder="0" applyAlignment="0" applyProtection="0"/>
    <xf numFmtId="0" fontId="8" fillId="26" borderId="0" applyNumberFormat="0" applyBorder="0" applyAlignment="0" applyProtection="0"/>
    <xf numFmtId="0" fontId="9" fillId="27" borderId="10" applyNumberFormat="0" applyAlignment="0" applyProtection="0"/>
    <xf numFmtId="0" fontId="10" fillId="28" borderId="11" applyNumberFormat="0" applyAlignment="0" applyProtection="0"/>
    <xf numFmtId="0" fontId="11" fillId="0" borderId="0" applyNumberFormat="0" applyFill="0" applyBorder="0" applyAlignment="0" applyProtection="0"/>
    <xf numFmtId="0" fontId="12" fillId="29" borderId="0" applyNumberFormat="0" applyBorder="0" applyAlignment="0" applyProtection="0"/>
    <xf numFmtId="0" fontId="13" fillId="0" borderId="12" applyNumberFormat="0" applyFill="0" applyAlignment="0" applyProtection="0"/>
    <xf numFmtId="0" fontId="14" fillId="0" borderId="13" applyNumberFormat="0" applyFill="0" applyAlignment="0" applyProtection="0"/>
    <xf numFmtId="0" fontId="15" fillId="0" borderId="14" applyNumberFormat="0" applyFill="0" applyAlignment="0" applyProtection="0"/>
    <xf numFmtId="0" fontId="15" fillId="0" borderId="0" applyNumberFormat="0" applyFill="0" applyBorder="0" applyAlignment="0" applyProtection="0"/>
    <xf numFmtId="0" fontId="16" fillId="30" borderId="10" applyNumberFormat="0" applyAlignment="0" applyProtection="0"/>
    <xf numFmtId="0" fontId="17" fillId="0" borderId="15" applyNumberFormat="0" applyFill="0" applyAlignment="0" applyProtection="0"/>
    <xf numFmtId="0" fontId="18" fillId="31" borderId="0" applyNumberFormat="0" applyBorder="0" applyAlignment="0" applyProtection="0"/>
    <xf numFmtId="0" fontId="6" fillId="32" borderId="16" applyNumberFormat="0" applyFont="0" applyAlignment="0" applyProtection="0"/>
    <xf numFmtId="0" fontId="19" fillId="27" borderId="17" applyNumberFormat="0" applyAlignment="0" applyProtection="0"/>
    <xf numFmtId="0" fontId="20" fillId="0" borderId="0" applyNumberFormat="0" applyFill="0" applyBorder="0" applyAlignment="0" applyProtection="0"/>
    <xf numFmtId="0" fontId="21" fillId="0" borderId="18" applyNumberFormat="0" applyFill="0" applyAlignment="0" applyProtection="0"/>
    <xf numFmtId="0" fontId="22" fillId="0" borderId="0" applyNumberFormat="0" applyFill="0" applyBorder="0" applyAlignment="0" applyProtection="0"/>
  </cellStyleXfs>
  <cellXfs count="92">
    <xf numFmtId="0" fontId="0" fillId="0" borderId="0" xfId="0"/>
    <xf numFmtId="49" fontId="0" fillId="0" borderId="0" xfId="0" applyNumberFormat="1" applyAlignment="1">
      <alignment horizontal="left"/>
    </xf>
    <xf numFmtId="0" fontId="3" fillId="33" borderId="1" xfId="0" applyFont="1" applyFill="1" applyBorder="1"/>
    <xf numFmtId="0" fontId="2" fillId="33" borderId="0" xfId="0" applyFont="1" applyFill="1"/>
    <xf numFmtId="49" fontId="2" fillId="33" borderId="0" xfId="0" applyNumberFormat="1" applyFont="1" applyFill="1" applyAlignment="1">
      <alignment horizontal="left"/>
    </xf>
    <xf numFmtId="49" fontId="2" fillId="0" borderId="5" xfId="0" applyNumberFormat="1" applyFont="1" applyBorder="1" applyAlignment="1">
      <alignment horizontal="left" indent="2"/>
    </xf>
    <xf numFmtId="49" fontId="2" fillId="0" borderId="4" xfId="0" applyNumberFormat="1" applyFont="1" applyBorder="1" applyAlignment="1">
      <alignment horizontal="left" indent="2"/>
    </xf>
    <xf numFmtId="49" fontId="2" fillId="0" borderId="0" xfId="0" applyNumberFormat="1" applyFont="1" applyAlignment="1">
      <alignment horizontal="left" indent="2"/>
    </xf>
    <xf numFmtId="49" fontId="2" fillId="0" borderId="7" xfId="0" applyNumberFormat="1" applyFont="1" applyBorder="1" applyAlignment="1">
      <alignment horizontal="left" indent="2"/>
    </xf>
    <xf numFmtId="49" fontId="1" fillId="0" borderId="5" xfId="0" applyNumberFormat="1" applyFont="1" applyBorder="1" applyAlignment="1">
      <alignment horizontal="left" indent="2"/>
    </xf>
    <xf numFmtId="49" fontId="2" fillId="0" borderId="0" xfId="0" applyNumberFormat="1" applyFont="1" applyAlignment="1">
      <alignment horizontal="left" vertical="center"/>
    </xf>
    <xf numFmtId="49" fontId="1" fillId="0" borderId="5" xfId="0" applyNumberFormat="1" applyFont="1" applyBorder="1" applyAlignment="1">
      <alignment horizontal="left" vertical="center"/>
    </xf>
    <xf numFmtId="37" fontId="2" fillId="0" borderId="0" xfId="0" applyNumberFormat="1" applyFont="1"/>
    <xf numFmtId="0" fontId="1" fillId="0" borderId="0" xfId="0" applyFont="1" applyAlignment="1">
      <alignment horizontal="left" indent="2"/>
    </xf>
    <xf numFmtId="49" fontId="1" fillId="0" borderId="0" xfId="0" applyNumberFormat="1" applyFont="1" applyAlignment="1">
      <alignment horizontal="left" indent="2"/>
    </xf>
    <xf numFmtId="49" fontId="1" fillId="0" borderId="5" xfId="0" applyNumberFormat="1" applyFont="1" applyBorder="1"/>
    <xf numFmtId="0" fontId="4" fillId="0" borderId="19" xfId="0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2" fontId="4" fillId="0" borderId="20" xfId="0" applyNumberFormat="1" applyFont="1" applyBorder="1" applyAlignment="1">
      <alignment horizontal="center"/>
    </xf>
    <xf numFmtId="0" fontId="4" fillId="0" borderId="21" xfId="0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2" fontId="4" fillId="0" borderId="5" xfId="0" applyNumberFormat="1" applyFont="1" applyBorder="1" applyAlignment="1">
      <alignment horizontal="center"/>
    </xf>
    <xf numFmtId="0" fontId="4" fillId="0" borderId="23" xfId="0" applyFont="1" applyBorder="1" applyAlignment="1">
      <alignment horizontal="center"/>
    </xf>
    <xf numFmtId="14" fontId="4" fillId="0" borderId="5" xfId="0" applyNumberFormat="1" applyFont="1" applyBorder="1" applyAlignment="1">
      <alignment horizontal="center"/>
    </xf>
    <xf numFmtId="0" fontId="5" fillId="0" borderId="22" xfId="0" applyFont="1" applyBorder="1" applyAlignment="1">
      <alignment horizontal="center"/>
    </xf>
    <xf numFmtId="0" fontId="0" fillId="0" borderId="5" xfId="0" applyBorder="1" applyAlignment="1">
      <alignment horizontal="center"/>
    </xf>
    <xf numFmtId="10" fontId="0" fillId="0" borderId="5" xfId="0" applyNumberFormat="1" applyBorder="1" applyAlignment="1">
      <alignment horizontal="center"/>
    </xf>
    <xf numFmtId="164" fontId="0" fillId="0" borderId="23" xfId="0" applyNumberFormat="1" applyBorder="1" applyAlignment="1">
      <alignment horizontal="center"/>
    </xf>
    <xf numFmtId="164" fontId="24" fillId="0" borderId="23" xfId="0" applyNumberFormat="1" applyFont="1" applyBorder="1" applyAlignment="1">
      <alignment horizontal="center"/>
    </xf>
    <xf numFmtId="0" fontId="5" fillId="34" borderId="24" xfId="0" applyFont="1" applyFill="1" applyBorder="1" applyAlignment="1">
      <alignment horizontal="center"/>
    </xf>
    <xf numFmtId="0" fontId="5" fillId="34" borderId="25" xfId="0" applyFont="1" applyFill="1" applyBorder="1" applyAlignment="1">
      <alignment horizontal="center"/>
    </xf>
    <xf numFmtId="164" fontId="5" fillId="34" borderId="25" xfId="0" applyNumberFormat="1" applyFont="1" applyFill="1" applyBorder="1" applyAlignment="1">
      <alignment horizontal="center"/>
    </xf>
    <xf numFmtId="10" fontId="5" fillId="34" borderId="25" xfId="0" applyNumberFormat="1" applyFont="1" applyFill="1" applyBorder="1" applyAlignment="1">
      <alignment horizontal="center"/>
    </xf>
    <xf numFmtId="164" fontId="5" fillId="34" borderId="26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5" fontId="1" fillId="0" borderId="0" xfId="0" applyNumberFormat="1" applyFont="1" applyAlignment="1">
      <alignment horizontal="center"/>
    </xf>
    <xf numFmtId="164" fontId="0" fillId="0" borderId="5" xfId="0" applyNumberForma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164" fontId="2" fillId="0" borderId="5" xfId="0" applyNumberFormat="1" applyFont="1" applyBorder="1" applyAlignment="1">
      <alignment horizontal="center"/>
    </xf>
    <xf numFmtId="164" fontId="2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/>
    </xf>
    <xf numFmtId="164" fontId="0" fillId="0" borderId="0" xfId="0" applyNumberFormat="1" applyAlignment="1">
      <alignment horizontal="center"/>
    </xf>
    <xf numFmtId="164" fontId="1" fillId="0" borderId="4" xfId="0" applyNumberFormat="1" applyFont="1" applyBorder="1" applyAlignment="1">
      <alignment horizontal="center"/>
    </xf>
    <xf numFmtId="164" fontId="2" fillId="0" borderId="25" xfId="0" applyNumberFormat="1" applyFont="1" applyBorder="1" applyAlignment="1">
      <alignment horizontal="center"/>
    </xf>
    <xf numFmtId="49" fontId="4" fillId="0" borderId="36" xfId="0" applyNumberFormat="1" applyFont="1" applyBorder="1" applyAlignment="1">
      <alignment horizontal="center" vertical="center"/>
    </xf>
    <xf numFmtId="49" fontId="5" fillId="0" borderId="37" xfId="0" applyNumberFormat="1" applyFont="1" applyBorder="1" applyAlignment="1">
      <alignment horizontal="center" vertical="center"/>
    </xf>
    <xf numFmtId="164" fontId="0" fillId="35" borderId="5" xfId="0" applyNumberFormat="1" applyFill="1" applyBorder="1" applyAlignment="1">
      <alignment horizontal="center"/>
    </xf>
    <xf numFmtId="164" fontId="2" fillId="0" borderId="6" xfId="0" applyNumberFormat="1" applyFont="1" applyBorder="1" applyAlignment="1">
      <alignment horizontal="center"/>
    </xf>
    <xf numFmtId="0" fontId="4" fillId="0" borderId="7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164" fontId="2" fillId="0" borderId="2" xfId="0" applyNumberFormat="1" applyFont="1" applyBorder="1" applyAlignment="1">
      <alignment horizontal="center"/>
    </xf>
    <xf numFmtId="165" fontId="1" fillId="0" borderId="38" xfId="0" applyNumberFormat="1" applyFont="1" applyBorder="1" applyAlignment="1">
      <alignment horizontal="center"/>
    </xf>
    <xf numFmtId="165" fontId="1" fillId="0" borderId="4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165" fontId="1" fillId="0" borderId="0" xfId="0" applyNumberFormat="1" applyFont="1" applyAlignment="1">
      <alignment horizontal="center"/>
    </xf>
    <xf numFmtId="165" fontId="1" fillId="0" borderId="0" xfId="0" applyNumberFormat="1" applyFont="1" applyAlignment="1">
      <alignment horizontal="center" vertical="center"/>
    </xf>
    <xf numFmtId="4" fontId="1" fillId="0" borderId="2" xfId="0" applyNumberFormat="1" applyFont="1" applyBorder="1" applyAlignment="1">
      <alignment horizontal="center"/>
    </xf>
    <xf numFmtId="4" fontId="1" fillId="0" borderId="3" xfId="0" applyNumberFormat="1" applyFont="1" applyBorder="1" applyAlignment="1">
      <alignment horizontal="center"/>
    </xf>
    <xf numFmtId="4" fontId="0" fillId="0" borderId="0" xfId="0" applyNumberFormat="1" applyAlignment="1">
      <alignment horizontal="center"/>
    </xf>
    <xf numFmtId="4" fontId="1" fillId="0" borderId="5" xfId="0" applyNumberFormat="1" applyFont="1" applyBorder="1" applyAlignment="1">
      <alignment horizontal="center"/>
    </xf>
    <xf numFmtId="4" fontId="1" fillId="0" borderId="25" xfId="0" applyNumberFormat="1" applyFont="1" applyBorder="1" applyAlignment="1">
      <alignment horizontal="center"/>
    </xf>
    <xf numFmtId="4" fontId="2" fillId="0" borderId="0" xfId="0" applyNumberFormat="1" applyFont="1" applyAlignment="1">
      <alignment horizontal="center"/>
    </xf>
    <xf numFmtId="4" fontId="1" fillId="0" borderId="0" xfId="0" applyNumberFormat="1" applyFont="1" applyAlignment="1">
      <alignment horizontal="center"/>
    </xf>
    <xf numFmtId="4" fontId="1" fillId="0" borderId="6" xfId="0" applyNumberFormat="1" applyFont="1" applyBorder="1" applyAlignment="1">
      <alignment horizontal="center"/>
    </xf>
    <xf numFmtId="3" fontId="0" fillId="0" borderId="0" xfId="0" applyNumberFormat="1" applyAlignment="1">
      <alignment horizontal="center"/>
    </xf>
    <xf numFmtId="164" fontId="5" fillId="36" borderId="26" xfId="0" applyNumberFormat="1" applyFont="1" applyFill="1" applyBorder="1" applyAlignment="1">
      <alignment horizontal="center"/>
    </xf>
    <xf numFmtId="164" fontId="0" fillId="0" borderId="0" xfId="0" applyNumberFormat="1"/>
    <xf numFmtId="3" fontId="0" fillId="0" borderId="7" xfId="0" applyNumberFormat="1" applyBorder="1" applyAlignment="1">
      <alignment horizontal="center"/>
    </xf>
    <xf numFmtId="3" fontId="0" fillId="0" borderId="5" xfId="0" applyNumberFormat="1" applyBorder="1" applyAlignment="1">
      <alignment horizontal="center"/>
    </xf>
    <xf numFmtId="0" fontId="1" fillId="0" borderId="3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23" fillId="0" borderId="0" xfId="0" applyFont="1" applyAlignment="1">
      <alignment horizontal="center"/>
    </xf>
    <xf numFmtId="0" fontId="4" fillId="0" borderId="27" xfId="0" applyFont="1" applyBorder="1" applyAlignment="1">
      <alignment horizontal="center"/>
    </xf>
    <xf numFmtId="0" fontId="4" fillId="0" borderId="28" xfId="0" applyFont="1" applyBorder="1" applyAlignment="1">
      <alignment horizontal="center"/>
    </xf>
    <xf numFmtId="0" fontId="4" fillId="0" borderId="29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8" fontId="4" fillId="0" borderId="7" xfId="0" applyNumberFormat="1" applyFont="1" applyBorder="1" applyAlignment="1">
      <alignment horizontal="center" vertical="center"/>
    </xf>
    <xf numFmtId="8" fontId="4" fillId="0" borderId="8" xfId="0" applyNumberFormat="1" applyFont="1" applyBorder="1" applyAlignment="1">
      <alignment horizontal="center" vertical="center"/>
    </xf>
    <xf numFmtId="8" fontId="4" fillId="0" borderId="9" xfId="0" applyNumberFormat="1" applyFont="1" applyBorder="1" applyAlignment="1">
      <alignment horizontal="center" vertical="center"/>
    </xf>
    <xf numFmtId="8" fontId="4" fillId="0" borderId="5" xfId="0" applyNumberFormat="1" applyFont="1" applyBorder="1" applyAlignment="1">
      <alignment horizontal="center" vertical="center" wrapText="1"/>
    </xf>
    <xf numFmtId="49" fontId="5" fillId="0" borderId="36" xfId="0" applyNumberFormat="1" applyFont="1" applyBorder="1" applyAlignment="1">
      <alignment horizontal="center" vertical="center" wrapText="1"/>
    </xf>
    <xf numFmtId="49" fontId="5" fillId="0" borderId="37" xfId="0" applyNumberFormat="1" applyFont="1" applyBorder="1" applyAlignment="1">
      <alignment horizontal="center" vertical="center" wrapText="1"/>
    </xf>
    <xf numFmtId="3" fontId="0" fillId="0" borderId="7" xfId="0" applyNumberFormat="1" applyBorder="1" applyAlignment="1">
      <alignment horizontal="center"/>
    </xf>
    <xf numFmtId="3" fontId="0" fillId="0" borderId="8" xfId="0" applyNumberFormat="1" applyBorder="1" applyAlignment="1">
      <alignment horizontal="center"/>
    </xf>
    <xf numFmtId="3" fontId="0" fillId="0" borderId="9" xfId="0" applyNumberFormat="1" applyBorder="1" applyAlignment="1">
      <alignment horizontal="center"/>
    </xf>
    <xf numFmtId="3" fontId="0" fillId="0" borderId="5" xfId="0" applyNumberFormat="1" applyBorder="1" applyAlignment="1">
      <alignment horizontal="center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E8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DDDDDD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97B8A4-8122-46C2-B334-B8A4E8E2C185}">
  <sheetPr>
    <tabColor rgb="FFFFFF00"/>
  </sheetPr>
  <dimension ref="A1:G50"/>
  <sheetViews>
    <sheetView tabSelected="1" zoomScaleNormal="100" zoomScaleSheetLayoutView="100" workbookViewId="0">
      <selection activeCell="C24" sqref="C24"/>
    </sheetView>
  </sheetViews>
  <sheetFormatPr defaultColWidth="9" defaultRowHeight="11.4" x14ac:dyDescent="0.2"/>
  <cols>
    <col min="1" max="1" width="54" style="1" bestFit="1" customWidth="1"/>
    <col min="2" max="2" width="17.875" style="35" bestFit="1" customWidth="1"/>
    <col min="3" max="3" width="17.875" style="60" customWidth="1"/>
    <col min="4" max="4" width="17.875" style="35" bestFit="1" customWidth="1"/>
    <col min="5" max="5" width="17.875" style="35" customWidth="1"/>
  </cols>
  <sheetData>
    <row r="1" spans="1:6" ht="17.399999999999999" x14ac:dyDescent="0.3">
      <c r="A1" s="2"/>
      <c r="B1" s="38">
        <v>2024</v>
      </c>
      <c r="C1" s="38">
        <v>2024</v>
      </c>
      <c r="D1" s="38">
        <v>2025</v>
      </c>
      <c r="E1" s="55"/>
    </row>
    <row r="2" spans="1:6" ht="15.6" x14ac:dyDescent="0.3">
      <c r="A2" s="3"/>
      <c r="B2" s="39" t="s">
        <v>57</v>
      </c>
      <c r="C2" s="59" t="s">
        <v>29</v>
      </c>
      <c r="D2" s="39" t="s">
        <v>65</v>
      </c>
      <c r="E2" s="55"/>
    </row>
    <row r="3" spans="1:6" ht="15.6" x14ac:dyDescent="0.3">
      <c r="A3" s="4"/>
      <c r="B3" s="39" t="s">
        <v>8</v>
      </c>
      <c r="C3" s="59" t="s">
        <v>64</v>
      </c>
      <c r="D3" s="39" t="s">
        <v>8</v>
      </c>
      <c r="E3" s="55"/>
    </row>
    <row r="4" spans="1:6" ht="24.75" customHeight="1" x14ac:dyDescent="0.3">
      <c r="A4" s="13" t="s">
        <v>9</v>
      </c>
    </row>
    <row r="5" spans="1:6" ht="24.75" customHeight="1" x14ac:dyDescent="0.3">
      <c r="A5" s="5" t="s">
        <v>10</v>
      </c>
      <c r="B5" s="40">
        <v>100490</v>
      </c>
      <c r="C5" s="61">
        <v>100490</v>
      </c>
      <c r="D5" s="40">
        <f>D42-D6-D7-D8-D9</f>
        <v>112714</v>
      </c>
      <c r="E5" s="41"/>
    </row>
    <row r="6" spans="1:6" ht="24.75" customHeight="1" x14ac:dyDescent="0.3">
      <c r="A6" s="5" t="s">
        <v>61</v>
      </c>
      <c r="B6" s="40">
        <v>25200</v>
      </c>
      <c r="C6" s="61">
        <v>26700</v>
      </c>
      <c r="D6" s="40">
        <v>25200</v>
      </c>
      <c r="E6" s="41">
        <f>D42</f>
        <v>139264</v>
      </c>
    </row>
    <row r="7" spans="1:6" ht="24.75" customHeight="1" x14ac:dyDescent="0.3">
      <c r="A7" s="5" t="s">
        <v>11</v>
      </c>
      <c r="B7" s="40">
        <v>50</v>
      </c>
      <c r="C7" s="61">
        <v>520</v>
      </c>
      <c r="D7" s="40">
        <v>50</v>
      </c>
      <c r="E7" s="41"/>
    </row>
    <row r="8" spans="1:6" ht="24.75" customHeight="1" x14ac:dyDescent="0.3">
      <c r="A8" s="5" t="s">
        <v>67</v>
      </c>
      <c r="B8" s="52">
        <v>10</v>
      </c>
      <c r="C8" s="58">
        <v>90</v>
      </c>
      <c r="D8" s="52">
        <v>100</v>
      </c>
      <c r="E8" s="41"/>
    </row>
    <row r="9" spans="1:6" ht="24.75" customHeight="1" thickBot="1" x14ac:dyDescent="0.35">
      <c r="A9" s="5" t="s">
        <v>12</v>
      </c>
      <c r="B9" s="45">
        <v>400</v>
      </c>
      <c r="C9" s="62">
        <v>1622</v>
      </c>
      <c r="D9" s="45">
        <v>1200</v>
      </c>
      <c r="E9" s="41"/>
      <c r="F9" s="68">
        <f>SUM(D5/21/12)</f>
        <v>447.27777777777777</v>
      </c>
    </row>
    <row r="10" spans="1:6" ht="24.75" customHeight="1" x14ac:dyDescent="0.3">
      <c r="A10" s="9" t="s">
        <v>13</v>
      </c>
      <c r="B10" s="44">
        <f>SUM(B5:B9)</f>
        <v>126150</v>
      </c>
      <c r="C10" s="44">
        <f>SUM(C5:C9)</f>
        <v>129422</v>
      </c>
      <c r="D10" s="44">
        <f>SUM(D5:D9)</f>
        <v>139264</v>
      </c>
      <c r="E10" s="42"/>
    </row>
    <row r="11" spans="1:6" ht="24.75" customHeight="1" x14ac:dyDescent="0.3">
      <c r="A11" s="13" t="s">
        <v>14</v>
      </c>
      <c r="B11" s="41"/>
      <c r="C11" s="63"/>
      <c r="D11" s="41"/>
      <c r="E11" s="41"/>
    </row>
    <row r="12" spans="1:6" ht="24.75" customHeight="1" x14ac:dyDescent="0.3">
      <c r="A12" s="5" t="s">
        <v>5</v>
      </c>
      <c r="B12" s="40">
        <v>4800</v>
      </c>
      <c r="C12" s="61">
        <v>4800</v>
      </c>
      <c r="D12" s="40">
        <v>4800</v>
      </c>
      <c r="E12" s="41"/>
    </row>
    <row r="13" spans="1:6" ht="24.75" customHeight="1" x14ac:dyDescent="0.3">
      <c r="A13" s="5" t="s">
        <v>69</v>
      </c>
      <c r="B13" s="40">
        <v>350</v>
      </c>
      <c r="C13" s="61">
        <v>370</v>
      </c>
      <c r="D13" s="40">
        <v>400</v>
      </c>
      <c r="E13" s="41"/>
    </row>
    <row r="14" spans="1:6" ht="24.75" customHeight="1" x14ac:dyDescent="0.3">
      <c r="A14" s="5" t="s">
        <v>68</v>
      </c>
      <c r="B14" s="40">
        <v>50</v>
      </c>
      <c r="C14" s="61">
        <v>150</v>
      </c>
      <c r="D14" s="40">
        <v>150</v>
      </c>
      <c r="E14" s="41">
        <f>32*6</f>
        <v>192</v>
      </c>
    </row>
    <row r="15" spans="1:6" ht="24.75" customHeight="1" x14ac:dyDescent="0.3">
      <c r="A15" s="5" t="s">
        <v>15</v>
      </c>
      <c r="B15" s="40">
        <v>500</v>
      </c>
      <c r="C15" s="61">
        <v>500</v>
      </c>
      <c r="D15" s="40">
        <v>250</v>
      </c>
      <c r="E15" s="41"/>
    </row>
    <row r="16" spans="1:6" ht="24.75" customHeight="1" x14ac:dyDescent="0.3">
      <c r="A16" s="5" t="s">
        <v>16</v>
      </c>
      <c r="B16" s="40">
        <v>120</v>
      </c>
      <c r="C16" s="61">
        <v>150</v>
      </c>
      <c r="D16" s="40">
        <v>150</v>
      </c>
      <c r="E16" s="41"/>
    </row>
    <row r="17" spans="1:5" ht="24.75" customHeight="1" x14ac:dyDescent="0.3">
      <c r="A17" s="5" t="s">
        <v>75</v>
      </c>
      <c r="B17" s="40">
        <v>0</v>
      </c>
      <c r="C17" s="61">
        <v>100</v>
      </c>
      <c r="D17" s="40">
        <v>300</v>
      </c>
      <c r="E17" s="41"/>
    </row>
    <row r="18" spans="1:5" ht="24.75" customHeight="1" x14ac:dyDescent="0.3">
      <c r="A18" s="5" t="s">
        <v>6</v>
      </c>
      <c r="B18" s="40">
        <v>30000</v>
      </c>
      <c r="C18" s="61">
        <v>31750</v>
      </c>
      <c r="D18" s="40">
        <v>28000</v>
      </c>
      <c r="E18" s="41"/>
    </row>
    <row r="19" spans="1:5" ht="24.75" customHeight="1" x14ac:dyDescent="0.3">
      <c r="A19" s="5" t="s">
        <v>17</v>
      </c>
      <c r="B19" s="40">
        <v>900</v>
      </c>
      <c r="C19" s="61">
        <v>1200</v>
      </c>
      <c r="D19" s="40">
        <v>1200</v>
      </c>
      <c r="E19" s="41"/>
    </row>
    <row r="20" spans="1:5" ht="24.75" customHeight="1" thickBot="1" x14ac:dyDescent="0.35">
      <c r="A20" s="8" t="s">
        <v>53</v>
      </c>
      <c r="B20" s="45">
        <v>50</v>
      </c>
      <c r="C20" s="62">
        <v>100</v>
      </c>
      <c r="D20" s="45">
        <v>100</v>
      </c>
      <c r="E20" s="41"/>
    </row>
    <row r="21" spans="1:5" ht="24.75" customHeight="1" x14ac:dyDescent="0.3">
      <c r="A21" s="9" t="s">
        <v>23</v>
      </c>
      <c r="B21" s="44">
        <f>SUM(B12:B20)</f>
        <v>36770</v>
      </c>
      <c r="C21" s="44">
        <f>SUM(C12:C20)</f>
        <v>39120</v>
      </c>
      <c r="D21" s="44">
        <f>SUM(D12:D20)</f>
        <v>35350</v>
      </c>
      <c r="E21" s="42"/>
    </row>
    <row r="22" spans="1:5" ht="24.75" customHeight="1" x14ac:dyDescent="0.3">
      <c r="A22" s="13" t="s">
        <v>18</v>
      </c>
      <c r="B22" s="41"/>
      <c r="C22" s="63"/>
      <c r="D22" s="41"/>
      <c r="E22" s="41"/>
    </row>
    <row r="23" spans="1:5" ht="24.75" customHeight="1" x14ac:dyDescent="0.3">
      <c r="A23" s="5" t="s">
        <v>19</v>
      </c>
      <c r="B23" s="40">
        <v>3200</v>
      </c>
      <c r="C23" s="61">
        <v>3600</v>
      </c>
      <c r="D23" s="40">
        <v>3600</v>
      </c>
      <c r="E23" s="41"/>
    </row>
    <row r="24" spans="1:5" ht="24.75" customHeight="1" x14ac:dyDescent="0.3">
      <c r="A24" s="5" t="s">
        <v>4</v>
      </c>
      <c r="B24" s="40">
        <v>4500</v>
      </c>
      <c r="C24" s="61">
        <v>6700</v>
      </c>
      <c r="D24" s="40">
        <v>6700</v>
      </c>
      <c r="E24" s="41"/>
    </row>
    <row r="25" spans="1:5" ht="24.75" customHeight="1" x14ac:dyDescent="0.3">
      <c r="A25" s="5" t="s">
        <v>20</v>
      </c>
      <c r="B25" s="40">
        <v>2900</v>
      </c>
      <c r="C25" s="61">
        <v>4000</v>
      </c>
      <c r="D25" s="40">
        <v>4000</v>
      </c>
      <c r="E25" s="41"/>
    </row>
    <row r="26" spans="1:5" ht="24.75" customHeight="1" x14ac:dyDescent="0.3">
      <c r="A26" s="6" t="s">
        <v>54</v>
      </c>
      <c r="B26" s="40">
        <v>5000</v>
      </c>
      <c r="C26" s="61">
        <v>2600</v>
      </c>
      <c r="D26" s="40">
        <v>2900</v>
      </c>
      <c r="E26" s="41"/>
    </row>
    <row r="27" spans="1:5" ht="24.75" customHeight="1" thickBot="1" x14ac:dyDescent="0.35">
      <c r="A27" s="6" t="s">
        <v>52</v>
      </c>
      <c r="B27" s="45">
        <v>200</v>
      </c>
      <c r="C27" s="62">
        <v>200</v>
      </c>
      <c r="D27" s="45">
        <v>200</v>
      </c>
      <c r="E27" s="41"/>
    </row>
    <row r="28" spans="1:5" ht="24.75" customHeight="1" x14ac:dyDescent="0.3">
      <c r="A28" s="9" t="s">
        <v>21</v>
      </c>
      <c r="B28" s="44">
        <f>SUM(B23:B27)</f>
        <v>15800</v>
      </c>
      <c r="C28" s="44">
        <f>SUM(C23:C27)</f>
        <v>17100</v>
      </c>
      <c r="D28" s="44">
        <f>SUM(D23:D27)</f>
        <v>17400</v>
      </c>
      <c r="E28" s="42"/>
    </row>
    <row r="29" spans="1:5" ht="24.75" customHeight="1" x14ac:dyDescent="0.3">
      <c r="A29" s="13" t="s">
        <v>0</v>
      </c>
      <c r="B29" s="41"/>
      <c r="C29" s="63"/>
      <c r="D29" s="41"/>
      <c r="E29" s="41"/>
    </row>
    <row r="30" spans="1:5" ht="24.75" customHeight="1" x14ac:dyDescent="0.3">
      <c r="A30" s="5" t="s">
        <v>1</v>
      </c>
      <c r="B30" s="40">
        <v>2500</v>
      </c>
      <c r="C30" s="61">
        <v>2200</v>
      </c>
      <c r="D30" s="40">
        <v>2500</v>
      </c>
      <c r="E30" s="41"/>
    </row>
    <row r="31" spans="1:5" ht="24.75" customHeight="1" x14ac:dyDescent="0.3">
      <c r="A31" s="5" t="s">
        <v>2</v>
      </c>
      <c r="B31" s="40">
        <v>17500</v>
      </c>
      <c r="C31" s="61">
        <v>19000</v>
      </c>
      <c r="D31" s="40">
        <v>19000</v>
      </c>
      <c r="E31" s="41"/>
    </row>
    <row r="32" spans="1:5" ht="24.75" customHeight="1" x14ac:dyDescent="0.3">
      <c r="A32" s="5" t="s">
        <v>66</v>
      </c>
      <c r="B32" s="52">
        <v>12000</v>
      </c>
      <c r="C32" s="58">
        <v>17000</v>
      </c>
      <c r="D32" s="52">
        <v>19000</v>
      </c>
      <c r="E32" s="41"/>
    </row>
    <row r="33" spans="1:5" ht="24.75" customHeight="1" thickBot="1" x14ac:dyDescent="0.35">
      <c r="A33" s="5" t="s">
        <v>3</v>
      </c>
      <c r="B33" s="45">
        <v>560</v>
      </c>
      <c r="C33" s="62">
        <v>560</v>
      </c>
      <c r="D33" s="45">
        <v>560</v>
      </c>
      <c r="E33" s="41"/>
    </row>
    <row r="34" spans="1:5" ht="24.75" customHeight="1" x14ac:dyDescent="0.3">
      <c r="A34" s="9" t="s">
        <v>22</v>
      </c>
      <c r="B34" s="44">
        <f>SUM(B30:B33)</f>
        <v>32560</v>
      </c>
      <c r="C34" s="44">
        <f>SUM(C30:C33)</f>
        <v>38760</v>
      </c>
      <c r="D34" s="44">
        <f>SUM(D30:D33)</f>
        <v>41060</v>
      </c>
      <c r="E34" s="42"/>
    </row>
    <row r="35" spans="1:5" ht="24.75" customHeight="1" x14ac:dyDescent="0.3">
      <c r="A35" s="14" t="s">
        <v>24</v>
      </c>
      <c r="B35" s="42"/>
      <c r="C35" s="64"/>
      <c r="D35" s="42"/>
      <c r="E35" s="42"/>
    </row>
    <row r="36" spans="1:5" ht="24.75" customHeight="1" x14ac:dyDescent="0.3">
      <c r="A36" s="5" t="s">
        <v>55</v>
      </c>
      <c r="B36" s="40">
        <v>4500</v>
      </c>
      <c r="C36" s="61">
        <f>800*12</f>
        <v>9600</v>
      </c>
      <c r="D36" s="40">
        <v>9600</v>
      </c>
      <c r="E36" s="41"/>
    </row>
    <row r="37" spans="1:5" ht="24.75" customHeight="1" x14ac:dyDescent="0.3">
      <c r="A37" s="5" t="s">
        <v>25</v>
      </c>
      <c r="B37" s="40">
        <v>550</v>
      </c>
      <c r="C37" s="61">
        <v>550</v>
      </c>
      <c r="D37" s="40">
        <v>550</v>
      </c>
      <c r="E37" s="41"/>
    </row>
    <row r="38" spans="1:5" ht="24.75" customHeight="1" x14ac:dyDescent="0.3">
      <c r="A38" s="5" t="s">
        <v>62</v>
      </c>
      <c r="B38" s="40">
        <v>1000</v>
      </c>
      <c r="C38" s="61">
        <v>2200</v>
      </c>
      <c r="D38" s="40">
        <v>2500</v>
      </c>
      <c r="E38" s="41"/>
    </row>
    <row r="39" spans="1:5" ht="24.75" customHeight="1" x14ac:dyDescent="0.3">
      <c r="A39" s="5" t="s">
        <v>26</v>
      </c>
      <c r="B39" s="40">
        <v>4100</v>
      </c>
      <c r="C39" s="61">
        <v>3700</v>
      </c>
      <c r="D39" s="40">
        <v>3500</v>
      </c>
      <c r="E39" s="41"/>
    </row>
    <row r="40" spans="1:5" ht="24.75" customHeight="1" x14ac:dyDescent="0.3">
      <c r="A40" s="5" t="s">
        <v>63</v>
      </c>
      <c r="B40" s="49">
        <v>29304</v>
      </c>
      <c r="C40" s="65">
        <v>29304</v>
      </c>
      <c r="D40" s="49">
        <v>29304</v>
      </c>
      <c r="E40" s="41"/>
    </row>
    <row r="41" spans="1:5" ht="24.75" customHeight="1" thickBot="1" x14ac:dyDescent="0.35">
      <c r="A41" s="15" t="s">
        <v>27</v>
      </c>
      <c r="B41" s="53">
        <f>SUM(B36:B40)</f>
        <v>39454</v>
      </c>
      <c r="C41" s="53">
        <f>SUM(C36:C40)</f>
        <v>45354</v>
      </c>
      <c r="D41" s="53">
        <f>SUM(D36:D40)</f>
        <v>45454</v>
      </c>
      <c r="E41" s="56"/>
    </row>
    <row r="42" spans="1:5" ht="24.75" customHeight="1" thickTop="1" x14ac:dyDescent="0.2">
      <c r="A42" s="11" t="s">
        <v>7</v>
      </c>
      <c r="B42" s="54">
        <f>SUM(B41+B34+B28+B21)</f>
        <v>124584</v>
      </c>
      <c r="C42" s="54">
        <f>SUM(C41+C34+C28+C21)</f>
        <v>140334</v>
      </c>
      <c r="D42" s="54">
        <f>SUM(D41+D34+D28+D21)</f>
        <v>139264</v>
      </c>
      <c r="E42" s="57"/>
    </row>
    <row r="43" spans="1:5" ht="24.75" customHeight="1" thickBot="1" x14ac:dyDescent="0.35">
      <c r="A43" s="10"/>
      <c r="B43" s="42"/>
      <c r="C43" s="64"/>
      <c r="D43" s="42"/>
      <c r="E43" s="42"/>
    </row>
    <row r="44" spans="1:5" ht="24.75" customHeight="1" x14ac:dyDescent="0.2">
      <c r="A44" s="46" t="s">
        <v>74</v>
      </c>
      <c r="B44" s="43"/>
      <c r="C44" s="66"/>
      <c r="D44" s="43"/>
      <c r="E44" s="43"/>
    </row>
    <row r="45" spans="1:5" ht="24.75" customHeight="1" thickBot="1" x14ac:dyDescent="0.35">
      <c r="A45" s="47" t="s">
        <v>77</v>
      </c>
      <c r="B45" s="42"/>
      <c r="C45" s="64"/>
      <c r="D45" s="42"/>
      <c r="E45" s="42"/>
    </row>
    <row r="46" spans="1:5" ht="24.75" customHeight="1" x14ac:dyDescent="0.3">
      <c r="A46" s="86" t="s">
        <v>70</v>
      </c>
      <c r="B46" s="36"/>
      <c r="C46" s="64"/>
      <c r="D46" s="36"/>
      <c r="E46" s="36"/>
    </row>
    <row r="47" spans="1:5" ht="24.75" customHeight="1" thickBot="1" x14ac:dyDescent="0.25">
      <c r="A47" s="87"/>
    </row>
    <row r="48" spans="1:5" ht="24.75" customHeight="1" x14ac:dyDescent="0.2"/>
    <row r="49" spans="2:7" ht="24.75" customHeight="1" x14ac:dyDescent="0.2"/>
    <row r="50" spans="2:7" s="1" customFormat="1" ht="24.75" customHeight="1" x14ac:dyDescent="0.2">
      <c r="B50" s="35"/>
      <c r="C50" s="60"/>
      <c r="D50" s="35"/>
      <c r="E50" s="35"/>
      <c r="F50"/>
      <c r="G50"/>
    </row>
  </sheetData>
  <mergeCells count="1">
    <mergeCell ref="A46:A47"/>
  </mergeCells>
  <pageMargins left="0.25" right="0.25" top="0.75" bottom="0.75" header="0.3" footer="0.3"/>
  <pageSetup scale="60" fitToWidth="0" orientation="portrait" r:id="rId1"/>
  <headerFooter>
    <oddHeader>&amp;C&amp;"Arial,Bold"&amp;14Applegreen #4 Condominium Association, Inc Budget for 2025 from January 1, 2025 to December 31, 2025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311809-AA1D-45CB-9DDF-82952DCA9E6F}">
  <sheetPr>
    <tabColor rgb="FFFFFF00"/>
  </sheetPr>
  <dimension ref="A1:M17"/>
  <sheetViews>
    <sheetView zoomScaleNormal="100" zoomScaleSheetLayoutView="100" workbookViewId="0">
      <selection activeCell="A16" sqref="A16:I17"/>
    </sheetView>
  </sheetViews>
  <sheetFormatPr defaultColWidth="9" defaultRowHeight="11.4" x14ac:dyDescent="0.2"/>
  <cols>
    <col min="1" max="1" width="17" bestFit="1" customWidth="1"/>
    <col min="2" max="2" width="11.125" bestFit="1" customWidth="1"/>
    <col min="3" max="3" width="13.375" bestFit="1" customWidth="1"/>
    <col min="4" max="4" width="15.875" bestFit="1" customWidth="1"/>
    <col min="5" max="5" width="12.875" bestFit="1" customWidth="1"/>
    <col min="6" max="6" width="14" customWidth="1"/>
    <col min="7" max="7" width="13.875" bestFit="1" customWidth="1"/>
    <col min="8" max="8" width="18.125" bestFit="1" customWidth="1"/>
    <col min="9" max="9" width="20" bestFit="1" customWidth="1"/>
    <col min="12" max="12" width="22.375" customWidth="1"/>
  </cols>
  <sheetData>
    <row r="1" spans="1:13" ht="25.5" customHeight="1" x14ac:dyDescent="0.4">
      <c r="A1" s="77" t="s">
        <v>73</v>
      </c>
      <c r="B1" s="77"/>
      <c r="C1" s="77"/>
      <c r="D1" s="77"/>
      <c r="E1" s="77"/>
      <c r="F1" s="77"/>
      <c r="G1" s="77"/>
      <c r="H1" s="77"/>
    </row>
    <row r="2" spans="1:13" ht="25.5" customHeight="1" thickBot="1" x14ac:dyDescent="0.25"/>
    <row r="3" spans="1:13" ht="25.5" customHeight="1" x14ac:dyDescent="0.25">
      <c r="A3" s="16" t="s">
        <v>30</v>
      </c>
      <c r="B3" s="17" t="s">
        <v>29</v>
      </c>
      <c r="C3" s="17" t="s">
        <v>29</v>
      </c>
      <c r="D3" s="17" t="s">
        <v>31</v>
      </c>
      <c r="E3" s="18" t="s">
        <v>32</v>
      </c>
      <c r="F3" s="17" t="s">
        <v>33</v>
      </c>
      <c r="G3" s="17" t="s">
        <v>34</v>
      </c>
      <c r="H3" s="19" t="s">
        <v>35</v>
      </c>
      <c r="I3" s="19" t="s">
        <v>35</v>
      </c>
      <c r="L3" s="7"/>
      <c r="M3" s="12"/>
    </row>
    <row r="4" spans="1:13" ht="25.5" customHeight="1" x14ac:dyDescent="0.25">
      <c r="A4" s="20"/>
      <c r="B4" s="21" t="s">
        <v>36</v>
      </c>
      <c r="C4" s="21" t="s">
        <v>37</v>
      </c>
      <c r="D4" s="21" t="s">
        <v>38</v>
      </c>
      <c r="E4" s="22" t="s">
        <v>39</v>
      </c>
      <c r="F4" s="21" t="s">
        <v>40</v>
      </c>
      <c r="G4" s="21" t="s">
        <v>35</v>
      </c>
      <c r="H4" s="23" t="s">
        <v>72</v>
      </c>
      <c r="I4" s="23" t="s">
        <v>76</v>
      </c>
      <c r="L4" s="7"/>
      <c r="M4" s="12"/>
    </row>
    <row r="5" spans="1:13" ht="25.5" customHeight="1" x14ac:dyDescent="0.25">
      <c r="A5" s="20"/>
      <c r="B5" s="21"/>
      <c r="C5" s="21"/>
      <c r="D5" s="21"/>
      <c r="E5" s="22" t="s">
        <v>41</v>
      </c>
      <c r="F5" s="24">
        <v>45657</v>
      </c>
      <c r="G5" s="21" t="s">
        <v>42</v>
      </c>
      <c r="H5" s="23" t="s">
        <v>43</v>
      </c>
      <c r="I5" s="23" t="s">
        <v>44</v>
      </c>
      <c r="L5" s="7"/>
      <c r="M5" s="12"/>
    </row>
    <row r="6" spans="1:13" ht="25.5" customHeight="1" x14ac:dyDescent="0.25">
      <c r="A6" s="25" t="s">
        <v>45</v>
      </c>
      <c r="B6" s="26">
        <v>20</v>
      </c>
      <c r="C6" s="48">
        <v>200000</v>
      </c>
      <c r="D6" s="26">
        <v>16</v>
      </c>
      <c r="E6" s="27">
        <v>0.2</v>
      </c>
      <c r="F6" s="37">
        <v>0</v>
      </c>
      <c r="G6" s="37">
        <f>SUM(C6/D6)-F6</f>
        <v>12500</v>
      </c>
      <c r="H6" s="28">
        <f>SUM(C6/D6)</f>
        <v>12500</v>
      </c>
      <c r="I6" s="29">
        <f>SUM(H6*0.4)</f>
        <v>5000</v>
      </c>
      <c r="L6" s="7"/>
      <c r="M6" s="12"/>
    </row>
    <row r="7" spans="1:13" ht="25.5" customHeight="1" x14ac:dyDescent="0.25">
      <c r="A7" s="25" t="s">
        <v>28</v>
      </c>
      <c r="B7" s="26">
        <v>50</v>
      </c>
      <c r="C7" s="37">
        <v>50000</v>
      </c>
      <c r="D7" s="26">
        <v>3</v>
      </c>
      <c r="E7" s="27">
        <v>0.2</v>
      </c>
      <c r="F7" s="37">
        <v>0</v>
      </c>
      <c r="G7" s="37">
        <f t="shared" ref="G7:G9" si="0">SUM(C7/D7)-F7</f>
        <v>16666.666666666668</v>
      </c>
      <c r="H7" s="28">
        <f t="shared" ref="H7:H9" si="1">SUM(C7/D7)</f>
        <v>16666.666666666668</v>
      </c>
      <c r="I7" s="29">
        <f>SUM(H7*0.4)</f>
        <v>6666.6666666666679</v>
      </c>
      <c r="L7" s="7"/>
      <c r="M7" s="12"/>
    </row>
    <row r="8" spans="1:13" ht="25.5" customHeight="1" x14ac:dyDescent="0.25">
      <c r="A8" s="25" t="s">
        <v>46</v>
      </c>
      <c r="B8" s="26">
        <v>8</v>
      </c>
      <c r="C8" s="37">
        <v>15000</v>
      </c>
      <c r="D8" s="26">
        <v>1</v>
      </c>
      <c r="E8" s="27">
        <v>0.2</v>
      </c>
      <c r="F8" s="37">
        <v>0</v>
      </c>
      <c r="G8" s="37">
        <f t="shared" si="0"/>
        <v>15000</v>
      </c>
      <c r="H8" s="28">
        <f t="shared" si="1"/>
        <v>15000</v>
      </c>
      <c r="I8" s="28">
        <f>SUM(H8*0.4)</f>
        <v>6000</v>
      </c>
      <c r="L8" s="7"/>
      <c r="M8" s="12"/>
    </row>
    <row r="9" spans="1:13" ht="25.5" customHeight="1" x14ac:dyDescent="0.25">
      <c r="A9" s="25" t="s">
        <v>47</v>
      </c>
      <c r="B9" s="26">
        <v>7</v>
      </c>
      <c r="C9" s="37">
        <v>25000</v>
      </c>
      <c r="D9" s="26">
        <v>4</v>
      </c>
      <c r="E9" s="27">
        <v>0.2</v>
      </c>
      <c r="F9" s="37">
        <v>0</v>
      </c>
      <c r="G9" s="37">
        <f t="shared" si="0"/>
        <v>6250</v>
      </c>
      <c r="H9" s="28">
        <f t="shared" si="1"/>
        <v>6250</v>
      </c>
      <c r="I9" s="28">
        <f>SUM(H9*0.4)</f>
        <v>2500</v>
      </c>
    </row>
    <row r="10" spans="1:13" ht="25.5" customHeight="1" thickBot="1" x14ac:dyDescent="0.3">
      <c r="A10" s="30" t="s">
        <v>48</v>
      </c>
      <c r="B10" s="31"/>
      <c r="C10" s="32">
        <f>SUM(C6:C9)</f>
        <v>290000</v>
      </c>
      <c r="D10" s="31"/>
      <c r="E10" s="33">
        <f>SUM(E6:E9)</f>
        <v>0.8</v>
      </c>
      <c r="F10" s="32">
        <f>SUM(F6:F9)</f>
        <v>0</v>
      </c>
      <c r="G10" s="32">
        <f>SUM(G6:G9)</f>
        <v>50416.666666666672</v>
      </c>
      <c r="H10" s="67">
        <f>SUM(H6:H9)</f>
        <v>50416.666666666672</v>
      </c>
      <c r="I10" s="34">
        <f>SUM(I6:I9)</f>
        <v>20166.666666666668</v>
      </c>
      <c r="K10" s="68">
        <f>I10/12</f>
        <v>1680.5555555555557</v>
      </c>
    </row>
    <row r="11" spans="1:13" ht="25.5" customHeight="1" thickBot="1" x14ac:dyDescent="0.25"/>
    <row r="12" spans="1:13" ht="25.5" customHeight="1" x14ac:dyDescent="0.25">
      <c r="A12" s="78" t="s">
        <v>49</v>
      </c>
      <c r="B12" s="79"/>
      <c r="C12" s="80"/>
      <c r="D12" s="81" t="s">
        <v>50</v>
      </c>
      <c r="E12" s="81"/>
      <c r="F12" s="81"/>
      <c r="G12" s="81"/>
      <c r="H12" s="81"/>
      <c r="I12" s="81"/>
    </row>
    <row r="13" spans="1:13" ht="33.75" customHeight="1" x14ac:dyDescent="0.25">
      <c r="A13" s="20" t="s">
        <v>58</v>
      </c>
      <c r="B13" s="82" t="s">
        <v>56</v>
      </c>
      <c r="C13" s="83"/>
      <c r="D13" s="84"/>
      <c r="E13" s="85" t="s">
        <v>59</v>
      </c>
      <c r="F13" s="85"/>
      <c r="G13" s="50" t="s">
        <v>60</v>
      </c>
      <c r="H13" s="51" t="s">
        <v>44</v>
      </c>
      <c r="I13" s="51" t="s">
        <v>51</v>
      </c>
    </row>
    <row r="14" spans="1:13" ht="25.5" customHeight="1" x14ac:dyDescent="0.25">
      <c r="A14" s="25" t="s">
        <v>58</v>
      </c>
      <c r="B14" s="88">
        <v>450</v>
      </c>
      <c r="C14" s="89"/>
      <c r="D14" s="90"/>
      <c r="E14" s="91">
        <f>SUM(H10/21)/12</f>
        <v>200.0661375661376</v>
      </c>
      <c r="F14" s="91"/>
      <c r="G14" s="69">
        <f>SUM(B14+E14)</f>
        <v>650.06613756613763</v>
      </c>
      <c r="H14" s="70">
        <f>SUM(I10/21/12)</f>
        <v>80.026455026455025</v>
      </c>
      <c r="I14" s="70">
        <f>SUM(H14+B14)</f>
        <v>530.02645502645498</v>
      </c>
    </row>
    <row r="15" spans="1:13" ht="25.5" customHeight="1" thickBot="1" x14ac:dyDescent="0.25"/>
    <row r="16" spans="1:13" ht="25.5" customHeight="1" x14ac:dyDescent="0.2">
      <c r="A16" s="71" t="s">
        <v>71</v>
      </c>
      <c r="B16" s="72"/>
      <c r="C16" s="72"/>
      <c r="D16" s="72"/>
      <c r="E16" s="72"/>
      <c r="F16" s="72"/>
      <c r="G16" s="72"/>
      <c r="H16" s="72"/>
      <c r="I16" s="73"/>
    </row>
    <row r="17" spans="1:9" ht="25.5" customHeight="1" thickBot="1" x14ac:dyDescent="0.25">
      <c r="A17" s="74"/>
      <c r="B17" s="75"/>
      <c r="C17" s="75"/>
      <c r="D17" s="75"/>
      <c r="E17" s="75"/>
      <c r="F17" s="75"/>
      <c r="G17" s="75"/>
      <c r="H17" s="75"/>
      <c r="I17" s="76"/>
    </row>
  </sheetData>
  <mergeCells count="8">
    <mergeCell ref="A16:I17"/>
    <mergeCell ref="A1:H1"/>
    <mergeCell ref="A12:C12"/>
    <mergeCell ref="D12:I12"/>
    <mergeCell ref="B13:D13"/>
    <mergeCell ref="E13:F13"/>
    <mergeCell ref="B14:D14"/>
    <mergeCell ref="E14:F14"/>
  </mergeCells>
  <pageMargins left="0.7" right="0.7" top="0.75" bottom="0.75" header="0.3" footer="0.3"/>
  <pageSetup scale="9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proposed budget 2025</vt:lpstr>
      <vt:lpstr>proposed reserves 2025</vt:lpstr>
      <vt:lpstr>'proposed budget 2025'!Print_Area</vt:lpstr>
      <vt:lpstr>'proposed reserves 2025'!Print_Area</vt:lpstr>
      <vt:lpstr>'proposed budget 2025'!Print_Titles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Liliane Meghabghab</dc:creator>
  <cp:lastModifiedBy>jamie blum</cp:lastModifiedBy>
  <cp:lastPrinted>2024-10-31T21:41:32Z</cp:lastPrinted>
  <dcterms:created xsi:type="dcterms:W3CDTF">2013-09-09T14:06:04Z</dcterms:created>
  <dcterms:modified xsi:type="dcterms:W3CDTF">2025-03-03T03:22:06Z</dcterms:modified>
</cp:coreProperties>
</file>