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F94DC90B-B1D5-4C3A-87D0-FCF87CDBE6C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5" sheetId="1" r:id="rId1"/>
    <sheet name="Reserves 2025" sheetId="2" r:id="rId2"/>
  </sheets>
  <definedNames>
    <definedName name="_xlnm._FilterDatabase" localSheetId="0" hidden="1">'2025'!$A$1:$D$44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hQ4o8fGF3xmGVLKRoKVWjb8ixiJ3gulqIlCR3JYDC+0="/>
    </ext>
  </extLst>
</workbook>
</file>

<file path=xl/calcChain.xml><?xml version="1.0" encoding="utf-8"?>
<calcChain xmlns="http://schemas.openxmlformats.org/spreadsheetml/2006/main">
  <c r="C20" i="2" l="1"/>
  <c r="C53" i="1"/>
  <c r="E11" i="2"/>
  <c r="C11" i="2"/>
  <c r="H10" i="2"/>
  <c r="I10" i="2" s="1"/>
  <c r="F10" i="2"/>
  <c r="F9" i="2"/>
  <c r="G9" i="2" s="1"/>
  <c r="H9" i="2" s="1"/>
  <c r="I9" i="2" s="1"/>
  <c r="F8" i="2"/>
  <c r="G8" i="2" s="1"/>
  <c r="H8" i="2" s="1"/>
  <c r="I8" i="2" s="1"/>
  <c r="F7" i="2"/>
  <c r="G7" i="2" s="1"/>
  <c r="H7" i="2" s="1"/>
  <c r="I7" i="2" s="1"/>
  <c r="F6" i="2"/>
  <c r="G6" i="2" s="1"/>
  <c r="C51" i="1"/>
  <c r="C18" i="2" s="1"/>
  <c r="C43" i="1"/>
  <c r="C44" i="1" s="1"/>
  <c r="C40" i="1"/>
  <c r="C36" i="1"/>
  <c r="C42" i="1" s="1"/>
  <c r="D34" i="1"/>
  <c r="C34" i="1"/>
  <c r="B34" i="1"/>
  <c r="D8" i="1"/>
  <c r="D43" i="1" s="1"/>
  <c r="D44" i="1" s="1"/>
  <c r="C8" i="1"/>
  <c r="B8" i="1"/>
  <c r="B43" i="1" s="1"/>
  <c r="B44" i="1" s="1"/>
  <c r="D6" i="1"/>
  <c r="C49" i="1" s="1"/>
  <c r="C16" i="2" s="1"/>
  <c r="G11" i="2" l="1"/>
  <c r="H6" i="2"/>
  <c r="I6" i="2" s="1"/>
  <c r="I11" i="2" s="1"/>
  <c r="H20" i="2" s="1"/>
  <c r="I20" i="2" s="1"/>
  <c r="C50" i="1"/>
  <c r="C17" i="2" s="1"/>
  <c r="C48" i="1"/>
  <c r="C15" i="2" s="1"/>
  <c r="C52" i="1"/>
  <c r="C19" i="2" s="1"/>
  <c r="H11" i="2" l="1"/>
  <c r="H16" i="2"/>
  <c r="I16" i="2" s="1"/>
  <c r="H19" i="2"/>
  <c r="I19" i="2" s="1"/>
  <c r="H15" i="2"/>
  <c r="I15" i="2" s="1"/>
  <c r="H17" i="2"/>
  <c r="I17" i="2" s="1"/>
  <c r="H18" i="2"/>
  <c r="I18" i="2" s="1"/>
  <c r="E18" i="2" l="1"/>
  <c r="G18" i="2" s="1"/>
  <c r="E20" i="2"/>
  <c r="G20" i="2" s="1"/>
  <c r="E16" i="2"/>
  <c r="G16" i="2" s="1"/>
  <c r="E19" i="2"/>
  <c r="G19" i="2" s="1"/>
  <c r="E17" i="2"/>
  <c r="G17" i="2" s="1"/>
  <c r="E15" i="2"/>
  <c r="G15" i="2" s="1"/>
</calcChain>
</file>

<file path=xl/sharedStrings.xml><?xml version="1.0" encoding="utf-8"?>
<sst xmlns="http://schemas.openxmlformats.org/spreadsheetml/2006/main" count="94" uniqueCount="85">
  <si>
    <t>Elizabethan Condominium</t>
  </si>
  <si>
    <t>2025 Budget from January 1, 2025 to December 31, 2025</t>
  </si>
  <si>
    <t>Budget</t>
  </si>
  <si>
    <t>Actual</t>
  </si>
  <si>
    <t>Proposed Budget</t>
  </si>
  <si>
    <t>REVENUE</t>
  </si>
  <si>
    <t>Maintenance</t>
  </si>
  <si>
    <t>Laundry</t>
  </si>
  <si>
    <t>TOTAL REVENUE</t>
  </si>
  <si>
    <t>EXPENSES</t>
  </si>
  <si>
    <t>Accounting Fees</t>
  </si>
  <si>
    <t>Bank Fees</t>
  </si>
  <si>
    <t>Roof Repair</t>
  </si>
  <si>
    <t>Cooling Tower</t>
  </si>
  <si>
    <t xml:space="preserve">Computer and Internet </t>
  </si>
  <si>
    <t>Chemical Treatment for Tower</t>
  </si>
  <si>
    <t>Cleaning Service</t>
  </si>
  <si>
    <t>FPL Building</t>
  </si>
  <si>
    <t>Garbage</t>
  </si>
  <si>
    <t>General Repairs and Maintenance</t>
  </si>
  <si>
    <t>Insurance</t>
  </si>
  <si>
    <t>Landscaping</t>
  </si>
  <si>
    <t>Legal Fees</t>
  </si>
  <si>
    <t>Licence and Permits</t>
  </si>
  <si>
    <t>Pest Control</t>
  </si>
  <si>
    <t>Plumbing Expense</t>
  </si>
  <si>
    <t>Pool Maintenance</t>
  </si>
  <si>
    <t>Pool Repairs</t>
  </si>
  <si>
    <t>Office Expense</t>
  </si>
  <si>
    <t>Property Management Fees</t>
  </si>
  <si>
    <t>Tree Trimming</t>
  </si>
  <si>
    <t>Website Expense</t>
  </si>
  <si>
    <t>Water</t>
  </si>
  <si>
    <t>Shutters 102-107</t>
  </si>
  <si>
    <t xml:space="preserve">    TOTAL EXPENSES:</t>
  </si>
  <si>
    <t>New Lighthing</t>
  </si>
  <si>
    <t xml:space="preserve">Enginer </t>
  </si>
  <si>
    <t>New Fence</t>
  </si>
  <si>
    <t>New Rocks</t>
  </si>
  <si>
    <t>Attic Insulation</t>
  </si>
  <si>
    <t>Cameras</t>
  </si>
  <si>
    <t>Paint</t>
  </si>
  <si>
    <t>Total Assesment Items 2024 (some paid 2023)</t>
  </si>
  <si>
    <t xml:space="preserve">    TOTAL REVENUE:</t>
  </si>
  <si>
    <r>
      <rPr>
        <sz val="11"/>
        <color theme="1"/>
        <rFont val="Aptos Narrow"/>
      </rPr>
      <t xml:space="preserve">    PROFIT OR </t>
    </r>
    <r>
      <rPr>
        <b/>
        <sz val="11"/>
        <color theme="1"/>
        <rFont val="Aptos Narrow"/>
      </rPr>
      <t>LOSS:</t>
    </r>
  </si>
  <si>
    <t>Unit #</t>
  </si>
  <si>
    <t>% Per home</t>
  </si>
  <si>
    <t>Total 2025</t>
  </si>
  <si>
    <t>104, 105, 204, 205</t>
  </si>
  <si>
    <t>106, 206</t>
  </si>
  <si>
    <t>Item</t>
  </si>
  <si>
    <t>Estimated</t>
  </si>
  <si>
    <t xml:space="preserve">Estimated </t>
  </si>
  <si>
    <t>% Per Each</t>
  </si>
  <si>
    <t xml:space="preserve">Money in </t>
  </si>
  <si>
    <t xml:space="preserve">Amount </t>
  </si>
  <si>
    <t>Required</t>
  </si>
  <si>
    <t>Life</t>
  </si>
  <si>
    <t>Cost</t>
  </si>
  <si>
    <t>Remaining life</t>
  </si>
  <si>
    <t>Reserve</t>
  </si>
  <si>
    <t>Reserves</t>
  </si>
  <si>
    <t>2025 Budget</t>
  </si>
  <si>
    <t>2025 Budget - 40%</t>
  </si>
  <si>
    <t>Account</t>
  </si>
  <si>
    <t>for Life</t>
  </si>
  <si>
    <t>Full Reserves</t>
  </si>
  <si>
    <t>Partial Reserves</t>
  </si>
  <si>
    <t>Roof</t>
  </si>
  <si>
    <t>AC Tower</t>
  </si>
  <si>
    <t>Parking lot</t>
  </si>
  <si>
    <t>Total</t>
  </si>
  <si>
    <t>Maintenance Fee Without Reserve</t>
  </si>
  <si>
    <t>Maintenance Fee With Reserve</t>
  </si>
  <si>
    <t>Units</t>
  </si>
  <si>
    <t xml:space="preserve">% </t>
  </si>
  <si>
    <t>Monthly without Reserves</t>
  </si>
  <si>
    <t>Full Reserves Monthly Cost</t>
  </si>
  <si>
    <t>Full Plus Monthly Fee</t>
  </si>
  <si>
    <t>Partial with Maint.</t>
  </si>
  <si>
    <t>*The Florida Statues require the Board of Directors to adopt a budget with full reserves.  The unit owners at a duly called meeting, may vote against the funding of full reserves or may opt to vote for reserves "less than adequate". (Partial Reserves)</t>
  </si>
  <si>
    <t>102, 107, 202, 207</t>
  </si>
  <si>
    <t>101, 108, 201, 208</t>
  </si>
  <si>
    <t>Pooled Reserves for 2025</t>
  </si>
  <si>
    <t>Concrete restoration/Fence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</si>
</sst>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8">
    <font>
      <sz val="11"/>
      <color theme="1"/>
      <name val="Aptos Narrow"/>
      <scheme val="minor"/>
    </font>
    <font>
      <sz val="11"/>
      <color theme="1"/>
      <name val="Aptos Narrow"/>
    </font>
    <font>
      <b/>
      <sz val="11"/>
      <color theme="1"/>
      <name val="Aptos Narrow"/>
    </font>
    <font>
      <b/>
      <sz val="16"/>
      <color theme="1"/>
      <name val="Aptos Narrow"/>
    </font>
    <font>
      <sz val="11"/>
      <color theme="1"/>
      <name val="Aptos Narrow"/>
      <scheme val="minor"/>
    </font>
    <font>
      <b/>
      <u/>
      <sz val="11"/>
      <color theme="1"/>
      <name val="Aptos Narrow"/>
    </font>
    <font>
      <sz val="11"/>
      <color theme="1"/>
      <name val="Arial"/>
    </font>
    <font>
      <sz val="11"/>
      <color theme="1"/>
      <name val="Arial"/>
    </font>
    <font>
      <b/>
      <u/>
      <sz val="11"/>
      <color theme="1"/>
      <name val="Aptos Narrow"/>
    </font>
    <font>
      <b/>
      <u/>
      <sz val="18"/>
      <color theme="1"/>
      <name val="Arial"/>
    </font>
    <font>
      <b/>
      <sz val="11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1"/>
      <name val="Aptos Narrow"/>
    </font>
    <font>
      <b/>
      <sz val="12"/>
      <color theme="1"/>
      <name val="Arial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BFBFBF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4" fontId="1" fillId="0" borderId="0" xfId="0" applyNumberFormat="1" applyFont="1" applyAlignment="1">
      <alignment horizontal="center"/>
    </xf>
    <xf numFmtId="0" fontId="2" fillId="0" borderId="0" xfId="0" applyFont="1"/>
    <xf numFmtId="4" fontId="5" fillId="0" borderId="0" xfId="0" applyNumberFormat="1" applyFont="1" applyAlignment="1">
      <alignment horizontal="center"/>
    </xf>
    <xf numFmtId="44" fontId="1" fillId="0" borderId="0" xfId="0" applyNumberFormat="1" applyFont="1" applyAlignment="1">
      <alignment horizontal="center"/>
    </xf>
    <xf numFmtId="7" fontId="1" fillId="0" borderId="0" xfId="0" applyNumberFormat="1" applyFont="1" applyAlignment="1">
      <alignment horizontal="center"/>
    </xf>
    <xf numFmtId="0" fontId="6" fillId="0" borderId="0" xfId="0" applyFont="1"/>
    <xf numFmtId="7" fontId="1" fillId="0" borderId="2" xfId="0" applyNumberFormat="1" applyFont="1" applyBorder="1" applyAlignment="1">
      <alignment horizontal="center"/>
    </xf>
    <xf numFmtId="7" fontId="2" fillId="0" borderId="0" xfId="0" applyNumberFormat="1" applyFont="1" applyAlignment="1">
      <alignment horizontal="center"/>
    </xf>
    <xf numFmtId="44" fontId="2" fillId="0" borderId="3" xfId="0" applyNumberFormat="1" applyFont="1" applyBorder="1" applyAlignment="1">
      <alignment horizontal="center"/>
    </xf>
    <xf numFmtId="44" fontId="8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7" fontId="1" fillId="0" borderId="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2" fontId="10" fillId="0" borderId="6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2" fontId="10" fillId="0" borderId="4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14" fontId="10" fillId="0" borderId="4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10" fontId="1" fillId="0" borderId="4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2" fillId="0" borderId="9" xfId="0" applyNumberFormat="1" applyFont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/>
    </xf>
    <xf numFmtId="164" fontId="11" fillId="3" borderId="11" xfId="0" applyNumberFormat="1" applyFont="1" applyFill="1" applyBorder="1" applyAlignment="1">
      <alignment horizontal="center"/>
    </xf>
    <xf numFmtId="10" fontId="11" fillId="4" borderId="11" xfId="0" applyNumberFormat="1" applyFont="1" applyFill="1" applyBorder="1" applyAlignment="1">
      <alignment horizontal="center"/>
    </xf>
    <xf numFmtId="164" fontId="11" fillId="3" borderId="12" xfId="0" applyNumberFormat="1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19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center"/>
    </xf>
    <xf numFmtId="7" fontId="1" fillId="0" borderId="1" xfId="0" applyNumberFormat="1" applyFont="1" applyBorder="1" applyAlignment="1">
      <alignment horizontal="center"/>
    </xf>
    <xf numFmtId="7" fontId="7" fillId="0" borderId="1" xfId="0" applyNumberFormat="1" applyFont="1" applyBorder="1" applyAlignment="1">
      <alignment horizontal="center"/>
    </xf>
    <xf numFmtId="7" fontId="7" fillId="0" borderId="0" xfId="0" applyNumberFormat="1" applyFont="1" applyAlignment="1">
      <alignment horizontal="center"/>
    </xf>
    <xf numFmtId="7" fontId="7" fillId="0" borderId="2" xfId="0" applyNumberFormat="1" applyFont="1" applyBorder="1" applyAlignment="1">
      <alignment horizontal="center"/>
    </xf>
    <xf numFmtId="44" fontId="7" fillId="0" borderId="0" xfId="0" applyNumberFormat="1" applyFont="1" applyAlignment="1">
      <alignment horizontal="center"/>
    </xf>
    <xf numFmtId="0" fontId="2" fillId="0" borderId="25" xfId="0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0" fontId="15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164" fontId="16" fillId="0" borderId="24" xfId="0" applyNumberFormat="1" applyFont="1" applyBorder="1" applyAlignment="1">
      <alignment horizontal="center" vertical="center"/>
    </xf>
    <xf numFmtId="8" fontId="10" fillId="5" borderId="4" xfId="0" applyNumberFormat="1" applyFont="1" applyFill="1" applyBorder="1" applyAlignment="1">
      <alignment horizontal="center" vertical="center"/>
    </xf>
    <xf numFmtId="164" fontId="1" fillId="6" borderId="4" xfId="0" applyNumberFormat="1" applyFont="1" applyFill="1" applyBorder="1" applyAlignment="1">
      <alignment horizontal="center"/>
    </xf>
    <xf numFmtId="0" fontId="16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9" fillId="0" borderId="0" xfId="0" applyFont="1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13" fillId="0" borderId="14" xfId="0" applyFont="1" applyBorder="1"/>
    <xf numFmtId="0" fontId="13" fillId="0" borderId="15" xfId="0" applyFont="1" applyBorder="1"/>
    <xf numFmtId="0" fontId="10" fillId="4" borderId="16" xfId="0" applyFont="1" applyFill="1" applyBorder="1" applyAlignment="1">
      <alignment horizontal="center"/>
    </xf>
    <xf numFmtId="0" fontId="13" fillId="0" borderId="17" xfId="0" applyFont="1" applyBorder="1"/>
    <xf numFmtId="0" fontId="13" fillId="0" borderId="18" xfId="0" applyFont="1" applyBorder="1"/>
    <xf numFmtId="8" fontId="10" fillId="4" borderId="16" xfId="0" applyNumberFormat="1" applyFont="1" applyFill="1" applyBorder="1" applyAlignment="1">
      <alignment horizontal="center" vertical="center"/>
    </xf>
    <xf numFmtId="8" fontId="10" fillId="4" borderId="16" xfId="0" applyNumberFormat="1" applyFont="1" applyFill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/>
    </xf>
    <xf numFmtId="0" fontId="14" fillId="0" borderId="20" xfId="0" applyFont="1" applyBorder="1" applyAlignment="1">
      <alignment horizontal="center" vertical="center" wrapText="1"/>
    </xf>
    <xf numFmtId="0" fontId="13" fillId="0" borderId="21" xfId="0" applyFont="1" applyBorder="1"/>
    <xf numFmtId="0" fontId="13" fillId="0" borderId="22" xfId="0" applyFont="1" applyBorder="1"/>
    <xf numFmtId="0" fontId="13" fillId="0" borderId="2" xfId="0" applyFont="1" applyBorder="1"/>
    <xf numFmtId="0" fontId="13" fillId="0" borderId="23" xfId="0" applyFont="1" applyBorder="1"/>
    <xf numFmtId="164" fontId="1" fillId="0" borderId="1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9"/>
  <sheetViews>
    <sheetView tabSelected="1" topLeftCell="A9" workbookViewId="0">
      <selection activeCell="F14" sqref="F14"/>
    </sheetView>
  </sheetViews>
  <sheetFormatPr defaultColWidth="12.5546875" defaultRowHeight="15" customHeight="1"/>
  <cols>
    <col min="1" max="1" width="40.6640625" customWidth="1"/>
    <col min="2" max="3" width="17.33203125" customWidth="1"/>
    <col min="4" max="4" width="23.6640625" customWidth="1"/>
    <col min="5" max="26" width="8.5546875" customWidth="1"/>
  </cols>
  <sheetData>
    <row r="1" spans="1:5" ht="14.4">
      <c r="A1" s="62" t="s">
        <v>0</v>
      </c>
      <c r="B1" s="63"/>
      <c r="C1" s="63"/>
      <c r="D1" s="63"/>
    </row>
    <row r="2" spans="1:5" ht="14.4">
      <c r="A2" s="62" t="s">
        <v>1</v>
      </c>
      <c r="B2" s="63"/>
      <c r="C2" s="63"/>
      <c r="D2" s="63"/>
    </row>
    <row r="3" spans="1:5" ht="14.4">
      <c r="B3" s="2">
        <v>2024</v>
      </c>
      <c r="C3" s="2">
        <v>2024</v>
      </c>
      <c r="D3" s="2">
        <v>2025</v>
      </c>
    </row>
    <row r="4" spans="1:5" ht="14.4">
      <c r="B4" s="2" t="s">
        <v>2</v>
      </c>
      <c r="C4" s="2" t="s">
        <v>3</v>
      </c>
      <c r="D4" s="2" t="s">
        <v>4</v>
      </c>
    </row>
    <row r="5" spans="1:5" ht="21">
      <c r="A5" s="3" t="s">
        <v>5</v>
      </c>
      <c r="B5" s="1"/>
      <c r="C5" s="1"/>
      <c r="D5" s="1"/>
    </row>
    <row r="6" spans="1:5" ht="14.4">
      <c r="A6" s="4" t="s">
        <v>6</v>
      </c>
      <c r="B6" s="5">
        <v>101680</v>
      </c>
      <c r="C6" s="5">
        <v>111500</v>
      </c>
      <c r="D6" s="5">
        <f>D34-D7</f>
        <v>111522</v>
      </c>
    </row>
    <row r="7" spans="1:5" ht="14.4">
      <c r="A7" s="4" t="s">
        <v>7</v>
      </c>
      <c r="B7" s="5">
        <v>1900</v>
      </c>
      <c r="C7" s="5">
        <v>1600</v>
      </c>
      <c r="D7" s="5">
        <v>1600</v>
      </c>
    </row>
    <row r="8" spans="1:5" ht="14.4">
      <c r="A8" s="6" t="s">
        <v>8</v>
      </c>
      <c r="B8" s="7">
        <f t="shared" ref="B8:D8" si="0">SUM(B6:B7)</f>
        <v>103580</v>
      </c>
      <c r="C8" s="7">
        <f t="shared" si="0"/>
        <v>113100</v>
      </c>
      <c r="D8" s="7">
        <f t="shared" si="0"/>
        <v>113122</v>
      </c>
    </row>
    <row r="9" spans="1:5" ht="21">
      <c r="A9" s="3" t="s">
        <v>9</v>
      </c>
      <c r="B9" s="8"/>
      <c r="C9" s="8"/>
      <c r="D9" s="8"/>
    </row>
    <row r="10" spans="1:5" ht="14.4">
      <c r="A10" s="4" t="s">
        <v>10</v>
      </c>
      <c r="B10" s="9">
        <v>350</v>
      </c>
      <c r="C10" s="9">
        <v>150</v>
      </c>
      <c r="D10" s="9">
        <v>150</v>
      </c>
    </row>
    <row r="11" spans="1:5" ht="14.4">
      <c r="A11" s="4" t="s">
        <v>11</v>
      </c>
      <c r="B11" s="9">
        <v>250</v>
      </c>
      <c r="C11" s="9">
        <v>370</v>
      </c>
      <c r="D11" s="9">
        <v>370</v>
      </c>
    </row>
    <row r="12" spans="1:5" ht="14.4">
      <c r="A12" s="4" t="s">
        <v>12</v>
      </c>
      <c r="B12" s="9">
        <v>500</v>
      </c>
      <c r="C12" s="9">
        <v>0</v>
      </c>
      <c r="D12" s="9">
        <v>500</v>
      </c>
    </row>
    <row r="13" spans="1:5" ht="14.4">
      <c r="A13" s="4" t="s">
        <v>13</v>
      </c>
      <c r="B13" s="9">
        <v>3500</v>
      </c>
      <c r="C13" s="9">
        <v>2800</v>
      </c>
      <c r="D13" s="9">
        <v>3000</v>
      </c>
      <c r="E13" s="10"/>
    </row>
    <row r="14" spans="1:5" ht="14.4">
      <c r="A14" s="4" t="s">
        <v>14</v>
      </c>
      <c r="B14" s="9"/>
      <c r="C14" s="9">
        <v>750</v>
      </c>
      <c r="D14" s="44">
        <v>1500</v>
      </c>
    </row>
    <row r="15" spans="1:5" ht="14.4">
      <c r="A15" s="4" t="s">
        <v>15</v>
      </c>
      <c r="B15" s="9">
        <v>1000</v>
      </c>
      <c r="C15" s="9">
        <v>3200</v>
      </c>
      <c r="D15" s="44">
        <v>3300</v>
      </c>
    </row>
    <row r="16" spans="1:5" ht="14.4">
      <c r="A16" s="4" t="s">
        <v>16</v>
      </c>
      <c r="B16" s="9">
        <v>0</v>
      </c>
      <c r="C16" s="9">
        <v>1200</v>
      </c>
      <c r="D16" s="9">
        <v>3852</v>
      </c>
    </row>
    <row r="17" spans="1:5" ht="14.4">
      <c r="A17" s="4" t="s">
        <v>17</v>
      </c>
      <c r="B17" s="9">
        <v>8000</v>
      </c>
      <c r="C17" s="9">
        <v>7400</v>
      </c>
      <c r="D17" s="9">
        <v>8000</v>
      </c>
    </row>
    <row r="18" spans="1:5" ht="14.4">
      <c r="A18" s="4" t="s">
        <v>18</v>
      </c>
      <c r="B18" s="9">
        <v>9000</v>
      </c>
      <c r="C18" s="9">
        <v>7800</v>
      </c>
      <c r="D18" s="9">
        <v>8700</v>
      </c>
    </row>
    <row r="19" spans="1:5" ht="14.4">
      <c r="A19" s="4" t="s">
        <v>19</v>
      </c>
      <c r="B19" s="9">
        <v>5500</v>
      </c>
      <c r="C19" s="9">
        <v>3500</v>
      </c>
      <c r="D19" s="45">
        <v>7500</v>
      </c>
      <c r="E19" s="10"/>
    </row>
    <row r="20" spans="1:5" ht="15.75" customHeight="1">
      <c r="A20" s="4" t="s">
        <v>20</v>
      </c>
      <c r="B20" s="9">
        <v>32000</v>
      </c>
      <c r="C20" s="9">
        <v>38000</v>
      </c>
      <c r="D20" s="45">
        <v>40500</v>
      </c>
    </row>
    <row r="21" spans="1:5" ht="15.75" customHeight="1">
      <c r="A21" s="10" t="s">
        <v>21</v>
      </c>
      <c r="B21" s="9">
        <v>4500</v>
      </c>
      <c r="C21" s="9">
        <v>3600</v>
      </c>
      <c r="D21" s="44">
        <v>2500</v>
      </c>
    </row>
    <row r="22" spans="1:5" ht="15.75" customHeight="1">
      <c r="A22" s="4" t="s">
        <v>22</v>
      </c>
      <c r="B22" s="9">
        <v>1000</v>
      </c>
      <c r="C22" s="9">
        <v>0</v>
      </c>
      <c r="D22" s="46">
        <v>1500</v>
      </c>
    </row>
    <row r="23" spans="1:5" ht="15.75" customHeight="1">
      <c r="A23" s="4" t="s">
        <v>23</v>
      </c>
      <c r="B23" s="9"/>
      <c r="C23" s="9">
        <v>525</v>
      </c>
      <c r="D23" s="9">
        <v>100</v>
      </c>
    </row>
    <row r="24" spans="1:5" ht="15.75" customHeight="1">
      <c r="A24" s="4" t="s">
        <v>24</v>
      </c>
      <c r="B24" s="9">
        <v>1500</v>
      </c>
      <c r="C24" s="9">
        <v>1980</v>
      </c>
      <c r="D24" s="9">
        <v>2000</v>
      </c>
    </row>
    <row r="25" spans="1:5" ht="15.75" customHeight="1">
      <c r="A25" s="4" t="s">
        <v>25</v>
      </c>
      <c r="B25" s="9">
        <v>2000</v>
      </c>
      <c r="C25" s="9">
        <v>0</v>
      </c>
      <c r="D25" s="9">
        <v>2000</v>
      </c>
    </row>
    <row r="26" spans="1:5" ht="15.75" customHeight="1">
      <c r="A26" s="4" t="s">
        <v>26</v>
      </c>
      <c r="B26" s="9">
        <v>2500</v>
      </c>
      <c r="C26" s="9">
        <v>1900</v>
      </c>
      <c r="D26" s="9">
        <v>2000</v>
      </c>
    </row>
    <row r="27" spans="1:5" ht="15.75" customHeight="1">
      <c r="A27" s="4" t="s">
        <v>27</v>
      </c>
      <c r="B27" s="9">
        <v>750</v>
      </c>
      <c r="C27" s="9">
        <v>0</v>
      </c>
      <c r="D27" s="46">
        <v>1500</v>
      </c>
      <c r="E27" s="10"/>
    </row>
    <row r="28" spans="1:5" ht="15.75" customHeight="1">
      <c r="A28" s="4" t="s">
        <v>28</v>
      </c>
      <c r="B28" s="9">
        <v>275</v>
      </c>
      <c r="C28" s="9">
        <v>600</v>
      </c>
      <c r="D28" s="9">
        <v>650</v>
      </c>
    </row>
    <row r="29" spans="1:5" ht="15.75" customHeight="1">
      <c r="A29" s="4" t="s">
        <v>29</v>
      </c>
      <c r="B29" s="9">
        <v>13230</v>
      </c>
      <c r="C29" s="9">
        <v>6000</v>
      </c>
      <c r="D29" s="9">
        <v>6000</v>
      </c>
    </row>
    <row r="30" spans="1:5" ht="15.75" customHeight="1">
      <c r="A30" s="4" t="s">
        <v>30</v>
      </c>
      <c r="B30" s="9"/>
      <c r="C30" s="9">
        <v>3200</v>
      </c>
      <c r="D30" s="44">
        <v>4000</v>
      </c>
    </row>
    <row r="31" spans="1:5" ht="15.75" customHeight="1">
      <c r="A31" s="4" t="s">
        <v>31</v>
      </c>
      <c r="B31" s="9">
        <v>0</v>
      </c>
      <c r="C31" s="9">
        <v>0</v>
      </c>
      <c r="D31" s="9">
        <v>300</v>
      </c>
    </row>
    <row r="32" spans="1:5" ht="15.75" customHeight="1">
      <c r="A32" s="4" t="s">
        <v>32</v>
      </c>
      <c r="B32" s="9">
        <v>18500</v>
      </c>
      <c r="C32" s="9">
        <v>6000</v>
      </c>
      <c r="D32" s="44">
        <v>7200</v>
      </c>
    </row>
    <row r="33" spans="1:4" ht="15.75" customHeight="1">
      <c r="A33" s="10" t="s">
        <v>33</v>
      </c>
      <c r="B33" s="11">
        <v>2000</v>
      </c>
      <c r="C33" s="11">
        <v>0</v>
      </c>
      <c r="D33" s="47">
        <v>6000</v>
      </c>
    </row>
    <row r="34" spans="1:4" ht="15.75" customHeight="1">
      <c r="A34" s="6" t="s">
        <v>34</v>
      </c>
      <c r="B34" s="12">
        <f t="shared" ref="B34:D34" si="1">SUM(B10:B33)</f>
        <v>106355</v>
      </c>
      <c r="C34" s="12">
        <f t="shared" si="1"/>
        <v>88975</v>
      </c>
      <c r="D34" s="12">
        <f t="shared" si="1"/>
        <v>113122</v>
      </c>
    </row>
    <row r="35" spans="1:4" ht="15.75" customHeight="1">
      <c r="A35" s="4" t="s">
        <v>35</v>
      </c>
      <c r="B35" s="1"/>
      <c r="C35" s="8">
        <v>8200</v>
      </c>
      <c r="D35" s="1"/>
    </row>
    <row r="36" spans="1:4" ht="15.75" customHeight="1">
      <c r="A36" s="4" t="s">
        <v>36</v>
      </c>
      <c r="B36" s="1"/>
      <c r="C36" s="48">
        <f>1132+3500</f>
        <v>4632</v>
      </c>
      <c r="D36" s="1"/>
    </row>
    <row r="37" spans="1:4" ht="15.75" customHeight="1">
      <c r="A37" s="4" t="s">
        <v>37</v>
      </c>
      <c r="B37" s="1"/>
      <c r="C37" s="8">
        <v>23500</v>
      </c>
      <c r="D37" s="1"/>
    </row>
    <row r="38" spans="1:4" ht="15.75" customHeight="1">
      <c r="A38" s="4" t="s">
        <v>38</v>
      </c>
      <c r="B38" s="1"/>
      <c r="C38" s="8">
        <v>3500</v>
      </c>
      <c r="D38" s="1"/>
    </row>
    <row r="39" spans="1:4" ht="15.75" customHeight="1">
      <c r="A39" s="4" t="s">
        <v>39</v>
      </c>
      <c r="B39" s="1"/>
      <c r="C39" s="8">
        <v>4300</v>
      </c>
      <c r="D39" s="1"/>
    </row>
    <row r="40" spans="1:4" ht="15.75" customHeight="1">
      <c r="A40" s="4" t="s">
        <v>40</v>
      </c>
      <c r="B40" s="1"/>
      <c r="C40" s="8">
        <f>7750+750</f>
        <v>8500</v>
      </c>
      <c r="D40" s="1"/>
    </row>
    <row r="41" spans="1:4" ht="15.75" customHeight="1">
      <c r="A41" s="4" t="s">
        <v>41</v>
      </c>
      <c r="B41" s="1"/>
      <c r="C41" s="8">
        <v>38800</v>
      </c>
      <c r="D41" s="1"/>
    </row>
    <row r="42" spans="1:4" ht="15.75" customHeight="1">
      <c r="A42" s="10" t="s">
        <v>42</v>
      </c>
      <c r="B42" s="1"/>
      <c r="C42" s="13">
        <f>SUM(C35:C41)</f>
        <v>91432</v>
      </c>
      <c r="D42" s="1"/>
    </row>
    <row r="43" spans="1:4" ht="15.75" customHeight="1">
      <c r="A43" s="6" t="s">
        <v>43</v>
      </c>
      <c r="B43" s="8">
        <f t="shared" ref="B43:D43" si="2">B8</f>
        <v>103580</v>
      </c>
      <c r="C43" s="14">
        <f t="shared" si="2"/>
        <v>113100</v>
      </c>
      <c r="D43" s="14">
        <f t="shared" si="2"/>
        <v>113122</v>
      </c>
    </row>
    <row r="44" spans="1:4" ht="15.75" customHeight="1">
      <c r="A44" s="4" t="s">
        <v>44</v>
      </c>
      <c r="B44" s="8">
        <f t="shared" ref="B44:D44" si="3">B43-B34</f>
        <v>-2775</v>
      </c>
      <c r="C44" s="15">
        <f t="shared" si="3"/>
        <v>24125</v>
      </c>
      <c r="D44" s="15">
        <f t="shared" si="3"/>
        <v>0</v>
      </c>
    </row>
    <row r="45" spans="1:4" ht="15.75" customHeight="1"/>
    <row r="46" spans="1:4" ht="15.75" customHeight="1"/>
    <row r="47" spans="1:4" ht="15.75" customHeight="1">
      <c r="A47" s="16" t="s">
        <v>45</v>
      </c>
      <c r="B47" s="16" t="s">
        <v>46</v>
      </c>
      <c r="C47" s="16" t="s">
        <v>47</v>
      </c>
    </row>
    <row r="48" spans="1:4" ht="15.75" customHeight="1">
      <c r="A48" s="17" t="s">
        <v>82</v>
      </c>
      <c r="B48" s="16">
        <v>5.74E-2</v>
      </c>
      <c r="C48" s="18">
        <f>(B48*D6)/12</f>
        <v>533.44690000000003</v>
      </c>
    </row>
    <row r="49" spans="1:3" ht="15.75" customHeight="1">
      <c r="A49" s="16" t="s">
        <v>81</v>
      </c>
      <c r="B49" s="16">
        <v>5.7799999999999997E-2</v>
      </c>
      <c r="C49" s="18">
        <f>(B49*D6)/12</f>
        <v>537.16430000000003</v>
      </c>
    </row>
    <row r="50" spans="1:3" ht="15.75" customHeight="1">
      <c r="A50" s="16">
        <v>103</v>
      </c>
      <c r="B50" s="16">
        <v>8.0600000000000005E-2</v>
      </c>
      <c r="C50" s="18">
        <f>(B50*D6)/12</f>
        <v>749.05610000000013</v>
      </c>
    </row>
    <row r="51" spans="1:3" ht="15.75" customHeight="1">
      <c r="A51" s="16" t="s">
        <v>48</v>
      </c>
      <c r="B51" s="16">
        <v>5.2900000000000003E-2</v>
      </c>
      <c r="C51" s="18">
        <f>(B51*D6)/12</f>
        <v>491.62615000000005</v>
      </c>
    </row>
    <row r="52" spans="1:3" ht="15.75" customHeight="1">
      <c r="A52" s="49" t="s">
        <v>49</v>
      </c>
      <c r="B52" s="49">
        <v>8.0600000000000005E-2</v>
      </c>
      <c r="C52" s="50">
        <f>D6*B52/12</f>
        <v>749.05610000000013</v>
      </c>
    </row>
    <row r="53" spans="1:3" ht="15.75" customHeight="1">
      <c r="A53" s="51">
        <v>203</v>
      </c>
      <c r="B53" s="52">
        <v>8.5800000000000001E-2</v>
      </c>
      <c r="C53" s="53">
        <f>D6*B53/12</f>
        <v>797.3823000000001</v>
      </c>
    </row>
    <row r="54" spans="1:3" ht="15.75" customHeight="1"/>
    <row r="55" spans="1:3" ht="15.75" customHeight="1"/>
    <row r="56" spans="1:3" ht="15.75" customHeight="1"/>
    <row r="57" spans="1:3" ht="15.75" customHeight="1"/>
    <row r="58" spans="1:3" ht="15.75" customHeight="1"/>
    <row r="59" spans="1:3" ht="15.75" customHeight="1"/>
    <row r="60" spans="1:3" ht="15.75" customHeight="1"/>
    <row r="61" spans="1:3" ht="15.75" customHeight="1"/>
    <row r="62" spans="1:3" ht="15.75" customHeight="1"/>
    <row r="63" spans="1:3" ht="15.75" customHeight="1"/>
    <row r="64" spans="1: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autoFilter ref="A1:D44" xr:uid="{00000000-0009-0000-0000-000000000000}"/>
  <mergeCells count="2">
    <mergeCell ref="A1:D1"/>
    <mergeCell ref="A2:D2"/>
  </mergeCells>
  <pageMargins left="0.7" right="0.7" top="0.75" bottom="0.75" header="0" footer="0"/>
  <pageSetup orientation="portrait"/>
  <rowBreaks count="1" manualBreakCount="1">
    <brk id="5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1"/>
  <sheetViews>
    <sheetView workbookViewId="0">
      <selection activeCell="B20" sqref="B20"/>
    </sheetView>
  </sheetViews>
  <sheetFormatPr defaultColWidth="12.5546875" defaultRowHeight="15" customHeight="1"/>
  <cols>
    <col min="1" max="1" width="26.44140625" customWidth="1"/>
    <col min="2" max="2" width="11" customWidth="1"/>
    <col min="3" max="3" width="11.109375" customWidth="1"/>
    <col min="4" max="4" width="15.5546875" customWidth="1"/>
    <col min="5" max="5" width="12.5546875" customWidth="1"/>
    <col min="6" max="6" width="14.44140625" customWidth="1"/>
    <col min="7" max="7" width="15.5546875" customWidth="1"/>
    <col min="8" max="8" width="15.33203125" customWidth="1"/>
    <col min="9" max="9" width="19.88671875" customWidth="1"/>
    <col min="10" max="26" width="8.5546875" customWidth="1"/>
  </cols>
  <sheetData>
    <row r="1" spans="1:9" ht="22.8">
      <c r="A1" s="64" t="s">
        <v>83</v>
      </c>
      <c r="B1" s="63"/>
      <c r="C1" s="63"/>
      <c r="D1" s="63"/>
      <c r="E1" s="63"/>
      <c r="F1" s="63"/>
      <c r="G1" s="63"/>
      <c r="H1" s="63"/>
    </row>
    <row r="3" spans="1:9" ht="14.4">
      <c r="A3" s="20" t="s">
        <v>50</v>
      </c>
      <c r="B3" s="21" t="s">
        <v>51</v>
      </c>
      <c r="C3" s="21" t="s">
        <v>51</v>
      </c>
      <c r="D3" s="21" t="s">
        <v>52</v>
      </c>
      <c r="E3" s="22" t="s">
        <v>53</v>
      </c>
      <c r="F3" s="21" t="s">
        <v>54</v>
      </c>
      <c r="G3" s="21" t="s">
        <v>55</v>
      </c>
      <c r="H3" s="23" t="s">
        <v>56</v>
      </c>
      <c r="I3" s="23" t="s">
        <v>56</v>
      </c>
    </row>
    <row r="4" spans="1:9" ht="14.4">
      <c r="A4" s="24"/>
      <c r="B4" s="25" t="s">
        <v>57</v>
      </c>
      <c r="C4" s="25" t="s">
        <v>58</v>
      </c>
      <c r="D4" s="25" t="s">
        <v>59</v>
      </c>
      <c r="E4" s="26" t="s">
        <v>60</v>
      </c>
      <c r="F4" s="25" t="s">
        <v>61</v>
      </c>
      <c r="G4" s="25" t="s">
        <v>56</v>
      </c>
      <c r="H4" s="27" t="s">
        <v>62</v>
      </c>
      <c r="I4" s="27" t="s">
        <v>63</v>
      </c>
    </row>
    <row r="5" spans="1:9" ht="14.4">
      <c r="A5" s="24"/>
      <c r="B5" s="25"/>
      <c r="C5" s="25"/>
      <c r="D5" s="25"/>
      <c r="E5" s="26" t="s">
        <v>64</v>
      </c>
      <c r="F5" s="28">
        <v>45657</v>
      </c>
      <c r="G5" s="25" t="s">
        <v>65</v>
      </c>
      <c r="H5" s="27" t="s">
        <v>66</v>
      </c>
      <c r="I5" s="27" t="s">
        <v>67</v>
      </c>
    </row>
    <row r="6" spans="1:9" ht="14.4">
      <c r="A6" s="29" t="s">
        <v>68</v>
      </c>
      <c r="B6" s="30">
        <v>20</v>
      </c>
      <c r="C6" s="31">
        <v>95000</v>
      </c>
      <c r="D6" s="30">
        <v>12</v>
      </c>
      <c r="E6" s="32">
        <v>0.2</v>
      </c>
      <c r="F6" s="19">
        <f>E6*F11</f>
        <v>5551.7800000000007</v>
      </c>
      <c r="G6" s="19">
        <f t="shared" ref="G6:G9" si="0">SUM(C6-F6)</f>
        <v>89448.22</v>
      </c>
      <c r="H6" s="33">
        <f t="shared" ref="H6:H10" si="1">G6/D6</f>
        <v>7454.0183333333334</v>
      </c>
      <c r="I6" s="34">
        <f t="shared" ref="I6:I10" si="2">SUM(H6*0.4)</f>
        <v>2981.6073333333334</v>
      </c>
    </row>
    <row r="7" spans="1:9" ht="14.4">
      <c r="A7" s="29" t="s">
        <v>69</v>
      </c>
      <c r="B7" s="30">
        <v>20</v>
      </c>
      <c r="C7" s="19">
        <v>50000</v>
      </c>
      <c r="D7" s="30">
        <v>12</v>
      </c>
      <c r="E7" s="32">
        <v>0.2</v>
      </c>
      <c r="F7" s="19">
        <f>E7*F11</f>
        <v>5551.7800000000007</v>
      </c>
      <c r="G7" s="19">
        <f t="shared" si="0"/>
        <v>44448.22</v>
      </c>
      <c r="H7" s="33">
        <f t="shared" si="1"/>
        <v>3704.0183333333334</v>
      </c>
      <c r="I7" s="34">
        <f t="shared" si="2"/>
        <v>1481.6073333333334</v>
      </c>
    </row>
    <row r="8" spans="1:9" ht="14.4">
      <c r="A8" s="29" t="s">
        <v>70</v>
      </c>
      <c r="B8" s="30">
        <v>12</v>
      </c>
      <c r="C8" s="19">
        <v>10000</v>
      </c>
      <c r="D8" s="30">
        <v>6</v>
      </c>
      <c r="E8" s="32">
        <v>0.2</v>
      </c>
      <c r="F8" s="19">
        <f>E8*F11</f>
        <v>5551.7800000000007</v>
      </c>
      <c r="G8" s="19">
        <f t="shared" si="0"/>
        <v>4448.2199999999993</v>
      </c>
      <c r="H8" s="33">
        <f t="shared" si="1"/>
        <v>741.36999999999989</v>
      </c>
      <c r="I8" s="33">
        <f t="shared" si="2"/>
        <v>296.54799999999994</v>
      </c>
    </row>
    <row r="9" spans="1:9" ht="14.4">
      <c r="A9" s="29" t="s">
        <v>84</v>
      </c>
      <c r="B9" s="30">
        <v>15</v>
      </c>
      <c r="C9" s="19">
        <v>50000</v>
      </c>
      <c r="D9" s="30">
        <v>10</v>
      </c>
      <c r="E9" s="32">
        <v>0.2</v>
      </c>
      <c r="F9" s="19">
        <f>E9*F11</f>
        <v>5551.7800000000007</v>
      </c>
      <c r="G9" s="19">
        <f t="shared" si="0"/>
        <v>44448.22</v>
      </c>
      <c r="H9" s="33">
        <f t="shared" si="1"/>
        <v>4444.8220000000001</v>
      </c>
      <c r="I9" s="33">
        <f t="shared" si="2"/>
        <v>1777.9288000000001</v>
      </c>
    </row>
    <row r="10" spans="1:9" ht="14.4">
      <c r="A10" s="29" t="s">
        <v>41</v>
      </c>
      <c r="B10" s="30">
        <v>10</v>
      </c>
      <c r="C10" s="19">
        <v>35000</v>
      </c>
      <c r="D10" s="30">
        <v>10</v>
      </c>
      <c r="E10" s="32">
        <v>0.2</v>
      </c>
      <c r="F10" s="19">
        <f>E10*F11</f>
        <v>5551.7800000000007</v>
      </c>
      <c r="G10" s="19">
        <v>45000</v>
      </c>
      <c r="H10" s="33">
        <f t="shared" si="1"/>
        <v>4500</v>
      </c>
      <c r="I10" s="33">
        <f t="shared" si="2"/>
        <v>1800</v>
      </c>
    </row>
    <row r="11" spans="1:9" ht="14.4">
      <c r="A11" s="35" t="s">
        <v>71</v>
      </c>
      <c r="B11" s="36"/>
      <c r="C11" s="37">
        <f>SUM(C6:C10)</f>
        <v>240000</v>
      </c>
      <c r="D11" s="36"/>
      <c r="E11" s="38">
        <f>SUM(E6:E10)</f>
        <v>1</v>
      </c>
      <c r="F11" s="37">
        <v>27758.9</v>
      </c>
      <c r="G11" s="37">
        <f>SUM(G6:G10)</f>
        <v>227792.88</v>
      </c>
      <c r="H11" s="39">
        <f>SUM(H6:H10)</f>
        <v>20844.228666666666</v>
      </c>
      <c r="I11" s="39">
        <f>SUM(I6:I10)</f>
        <v>8337.6914666666671</v>
      </c>
    </row>
    <row r="13" spans="1:9" ht="14.4">
      <c r="A13" s="65" t="s">
        <v>72</v>
      </c>
      <c r="B13" s="66"/>
      <c r="C13" s="67"/>
      <c r="D13" s="68" t="s">
        <v>73</v>
      </c>
      <c r="E13" s="69"/>
      <c r="F13" s="69"/>
      <c r="G13" s="69"/>
      <c r="H13" s="69"/>
      <c r="I13" s="70"/>
    </row>
    <row r="14" spans="1:9" ht="27.6">
      <c r="A14" s="40" t="s">
        <v>74</v>
      </c>
      <c r="B14" s="54" t="s">
        <v>75</v>
      </c>
      <c r="C14" s="71" t="s">
        <v>76</v>
      </c>
      <c r="D14" s="70"/>
      <c r="E14" s="72" t="s">
        <v>77</v>
      </c>
      <c r="F14" s="70"/>
      <c r="G14" s="41" t="s">
        <v>78</v>
      </c>
      <c r="H14" s="42" t="s">
        <v>67</v>
      </c>
      <c r="I14" s="42" t="s">
        <v>79</v>
      </c>
    </row>
    <row r="15" spans="1:9" ht="14.4">
      <c r="A15" s="56" t="s">
        <v>82</v>
      </c>
      <c r="B15" s="30">
        <v>5.74E-2</v>
      </c>
      <c r="C15" s="73">
        <f>'2025'!C48</f>
        <v>533.44690000000003</v>
      </c>
      <c r="D15" s="70"/>
      <c r="E15" s="73">
        <f>H11*B15/12</f>
        <v>99.704893788888896</v>
      </c>
      <c r="F15" s="70"/>
      <c r="G15" s="43">
        <f>C15+E15</f>
        <v>633.15179378888888</v>
      </c>
      <c r="H15" s="55">
        <f>I11*B15/12</f>
        <v>39.881957515555555</v>
      </c>
      <c r="I15" s="19">
        <f t="shared" ref="I15:I20" si="3">C15+H15</f>
        <v>573.32885751555557</v>
      </c>
    </row>
    <row r="16" spans="1:9" ht="14.4">
      <c r="A16" s="57" t="s">
        <v>81</v>
      </c>
      <c r="B16" s="30">
        <v>5.7799999999999997E-2</v>
      </c>
      <c r="C16" s="73">
        <f>'2025'!C49</f>
        <v>537.16430000000003</v>
      </c>
      <c r="D16" s="70"/>
      <c r="E16" s="73">
        <f>H11*B16/12</f>
        <v>100.3997014111111</v>
      </c>
      <c r="F16" s="70"/>
      <c r="G16" s="43">
        <f t="shared" ref="G16:G20" si="4">E16+C16</f>
        <v>637.56400141111112</v>
      </c>
      <c r="H16" s="55">
        <f>I11*B16/12</f>
        <v>40.159880564444443</v>
      </c>
      <c r="I16" s="19">
        <f t="shared" si="3"/>
        <v>577.32418056444442</v>
      </c>
    </row>
    <row r="17" spans="1:9" ht="14.4">
      <c r="A17" s="30">
        <v>103</v>
      </c>
      <c r="B17" s="30">
        <v>8.0600000000000005E-2</v>
      </c>
      <c r="C17" s="73">
        <f>'2025'!C50</f>
        <v>749.05610000000013</v>
      </c>
      <c r="D17" s="70"/>
      <c r="E17" s="73">
        <f>H11*B17/12</f>
        <v>140.00373587777779</v>
      </c>
      <c r="F17" s="70"/>
      <c r="G17" s="43">
        <f t="shared" si="4"/>
        <v>889.05983587777791</v>
      </c>
      <c r="H17" s="55">
        <f>I11*B17/12</f>
        <v>56.00149435111112</v>
      </c>
      <c r="I17" s="19">
        <f t="shared" si="3"/>
        <v>805.05759435111122</v>
      </c>
    </row>
    <row r="18" spans="1:9" ht="14.4">
      <c r="A18" s="57" t="s">
        <v>48</v>
      </c>
      <c r="B18" s="30">
        <v>5.2900000000000003E-2</v>
      </c>
      <c r="C18" s="73">
        <f>'2025'!C51</f>
        <v>491.62615000000005</v>
      </c>
      <c r="D18" s="70"/>
      <c r="E18" s="73">
        <f>H11*B18/12</f>
        <v>91.888308038888894</v>
      </c>
      <c r="F18" s="70"/>
      <c r="G18" s="43">
        <f t="shared" si="4"/>
        <v>583.51445803888896</v>
      </c>
      <c r="H18" s="55">
        <f>I11*B18/12</f>
        <v>36.755323215555556</v>
      </c>
      <c r="I18" s="19">
        <f t="shared" si="3"/>
        <v>528.38147321555562</v>
      </c>
    </row>
    <row r="19" spans="1:9" ht="14.4">
      <c r="A19" s="58" t="s">
        <v>49</v>
      </c>
      <c r="B19" s="59">
        <v>8.0600000000000005E-2</v>
      </c>
      <c r="C19" s="73">
        <f>'2025'!C52</f>
        <v>749.05610000000013</v>
      </c>
      <c r="D19" s="70"/>
      <c r="E19" s="73">
        <f>H11*B19/12</f>
        <v>140.00373587777779</v>
      </c>
      <c r="F19" s="70"/>
      <c r="G19" s="43">
        <f t="shared" si="4"/>
        <v>889.05983587777791</v>
      </c>
      <c r="H19" s="55">
        <f>I11*B19/12</f>
        <v>56.00149435111112</v>
      </c>
      <c r="I19" s="19">
        <f t="shared" si="3"/>
        <v>805.05759435111122</v>
      </c>
    </row>
    <row r="20" spans="1:9" ht="14.4">
      <c r="A20" s="60">
        <v>203</v>
      </c>
      <c r="B20" s="61">
        <v>8.5800000000000001E-2</v>
      </c>
      <c r="C20" s="79">
        <f>'2025'!C53</f>
        <v>797.3823000000001</v>
      </c>
      <c r="D20" s="70"/>
      <c r="E20" s="73">
        <f>H11*B20/12</f>
        <v>149.03623496666665</v>
      </c>
      <c r="F20" s="70"/>
      <c r="G20" s="43">
        <f t="shared" si="4"/>
        <v>946.41853496666681</v>
      </c>
      <c r="H20" s="55">
        <f>I11*B20/12</f>
        <v>59.614493986666673</v>
      </c>
      <c r="I20" s="19">
        <f t="shared" si="3"/>
        <v>856.99679398666672</v>
      </c>
    </row>
    <row r="21" spans="1:9" ht="14.4">
      <c r="A21" s="74" t="s">
        <v>80</v>
      </c>
      <c r="B21" s="63"/>
      <c r="C21" s="63"/>
      <c r="D21" s="63"/>
      <c r="E21" s="63"/>
      <c r="F21" s="63"/>
      <c r="G21" s="63"/>
      <c r="H21" s="63"/>
      <c r="I21" s="75"/>
    </row>
    <row r="22" spans="1:9" ht="15.75" customHeight="1">
      <c r="A22" s="76"/>
      <c r="B22" s="77"/>
      <c r="C22" s="77"/>
      <c r="D22" s="77"/>
      <c r="E22" s="77"/>
      <c r="F22" s="77"/>
      <c r="G22" s="77"/>
      <c r="H22" s="77"/>
      <c r="I22" s="78"/>
    </row>
    <row r="23" spans="1:9" ht="15.75" customHeight="1"/>
    <row r="24" spans="1:9" ht="15.75" customHeight="1"/>
    <row r="25" spans="1:9" ht="15.75" customHeight="1"/>
    <row r="26" spans="1:9" ht="15.75" customHeight="1"/>
    <row r="27" spans="1:9" ht="15.75" customHeight="1"/>
    <row r="28" spans="1:9" ht="15.75" customHeight="1"/>
    <row r="29" spans="1:9" ht="15.75" customHeight="1"/>
    <row r="30" spans="1:9" ht="15.75" customHeight="1"/>
    <row r="31" spans="1:9" ht="15.75" customHeight="1"/>
    <row r="32" spans="1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8">
    <mergeCell ref="C15:D15"/>
    <mergeCell ref="E15:F15"/>
    <mergeCell ref="E19:F19"/>
    <mergeCell ref="A21:I22"/>
    <mergeCell ref="C16:D16"/>
    <mergeCell ref="E16:F16"/>
    <mergeCell ref="C17:D17"/>
    <mergeCell ref="E17:F17"/>
    <mergeCell ref="C18:D18"/>
    <mergeCell ref="E18:F18"/>
    <mergeCell ref="C19:D19"/>
    <mergeCell ref="C20:D20"/>
    <mergeCell ref="E20:F20"/>
    <mergeCell ref="A1:H1"/>
    <mergeCell ref="A13:C13"/>
    <mergeCell ref="D13:I13"/>
    <mergeCell ref="C14:D14"/>
    <mergeCell ref="E14:F14"/>
  </mergeCells>
  <pageMargins left="0.7" right="0.7" top="0.75" bottom="0.75" header="0" footer="0"/>
  <pageSetup scale="6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</vt:lpstr>
      <vt:lpstr>Reserves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jarrod</dc:creator>
  <cp:lastModifiedBy>jamie blum</cp:lastModifiedBy>
  <dcterms:created xsi:type="dcterms:W3CDTF">2024-10-21T21:15:17Z</dcterms:created>
  <dcterms:modified xsi:type="dcterms:W3CDTF">2025-02-26T16:50:16Z</dcterms:modified>
</cp:coreProperties>
</file>