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B55340C1-74B2-4C9D-A958-4B469552B395}" xr6:coauthVersionLast="47" xr6:coauthVersionMax="47" xr10:uidLastSave="{00000000-0000-0000-0000-000000000000}"/>
  <bookViews>
    <workbookView xWindow="-108" yWindow="-108" windowWidth="23256" windowHeight="13896" xr2:uid="{8CB4C529-6F88-4813-A79D-DF5C2A35DAB7}"/>
  </bookViews>
  <sheets>
    <sheet name="2024 Budget" sheetId="1" r:id="rId1"/>
    <sheet name="Reserve" sheetId="2" r:id="rId2"/>
  </sheets>
  <definedNames>
    <definedName name="_xlnm.Print_Area" localSheetId="0">'2024 Budget'!$A$1:$E$55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H7" i="2"/>
  <c r="H6" i="2"/>
  <c r="H5" i="2"/>
  <c r="E13" i="2"/>
  <c r="G49" i="1"/>
  <c r="G50" i="1"/>
  <c r="G51" i="1"/>
  <c r="I51" i="1"/>
  <c r="G52" i="1"/>
  <c r="C53" i="1"/>
  <c r="E53" i="1"/>
  <c r="G9" i="2"/>
  <c r="G8" i="2"/>
  <c r="G7" i="2"/>
  <c r="G5" i="2"/>
  <c r="E9" i="2"/>
  <c r="E8" i="2"/>
  <c r="E7" i="2"/>
  <c r="E6" i="2"/>
  <c r="G6" i="2" s="1"/>
  <c r="E5" i="2"/>
  <c r="D10" i="2"/>
  <c r="E40" i="1"/>
  <c r="E46" i="1"/>
  <c r="E30" i="1"/>
  <c r="E24" i="1"/>
  <c r="E20" i="1"/>
  <c r="D8" i="1"/>
  <c r="C8" i="1"/>
  <c r="D46" i="1"/>
  <c r="D40" i="1"/>
  <c r="D30" i="1"/>
  <c r="D24" i="1"/>
  <c r="D20" i="1"/>
  <c r="C46" i="1"/>
  <c r="C40" i="1"/>
  <c r="C30" i="1"/>
  <c r="C24" i="1"/>
  <c r="C20" i="1"/>
  <c r="D47" i="1" l="1"/>
  <c r="H10" i="2"/>
  <c r="G13" i="2" s="1"/>
  <c r="G10" i="2"/>
  <c r="E47" i="1"/>
  <c r="E6" i="1" s="1"/>
  <c r="C47" i="1"/>
  <c r="C55" i="1" s="1"/>
  <c r="E8" i="1" l="1"/>
  <c r="E55" i="1"/>
  <c r="D12" i="2" s="1"/>
  <c r="F13" i="2" s="1"/>
  <c r="H13" i="2" l="1"/>
</calcChain>
</file>

<file path=xl/sharedStrings.xml><?xml version="1.0" encoding="utf-8"?>
<sst xmlns="http://schemas.openxmlformats.org/spreadsheetml/2006/main" count="72" uniqueCount="66">
  <si>
    <t>Maintenance</t>
  </si>
  <si>
    <t>Administrative</t>
  </si>
  <si>
    <t>Management Fees</t>
  </si>
  <si>
    <t>Legal fees</t>
  </si>
  <si>
    <t>CPA Fees</t>
  </si>
  <si>
    <t>Corp Annual Report</t>
  </si>
  <si>
    <t>Annual Condo Dues</t>
  </si>
  <si>
    <t>License Fees</t>
  </si>
  <si>
    <t>Office Expenses</t>
  </si>
  <si>
    <t>Insurance</t>
  </si>
  <si>
    <t>50 Year Certification</t>
  </si>
  <si>
    <t>Total Administrative</t>
  </si>
  <si>
    <t>Pool</t>
  </si>
  <si>
    <t>Pool Servcie</t>
  </si>
  <si>
    <t>Pool Repairs</t>
  </si>
  <si>
    <t>Total Pool</t>
  </si>
  <si>
    <t>Utilities</t>
  </si>
  <si>
    <t>Electric</t>
  </si>
  <si>
    <t>Water</t>
  </si>
  <si>
    <t>Waste Water</t>
  </si>
  <si>
    <t>Trash</t>
  </si>
  <si>
    <t>Total Utilities</t>
  </si>
  <si>
    <t>Tree</t>
  </si>
  <si>
    <t>Landscape Extras</t>
  </si>
  <si>
    <t>Gen Maintenance / Repairs</t>
  </si>
  <si>
    <t>Laundry Room Repairs</t>
  </si>
  <si>
    <t>Fire Safety</t>
  </si>
  <si>
    <t>Roof Repairs</t>
  </si>
  <si>
    <t>Plumbing Repairs</t>
  </si>
  <si>
    <t>Electric Repairs</t>
  </si>
  <si>
    <t>Total Maintenance</t>
  </si>
  <si>
    <t>Contracts</t>
  </si>
  <si>
    <t>Lawn Maintenance</t>
  </si>
  <si>
    <t>Pest Control</t>
  </si>
  <si>
    <t>Cooling Tower</t>
  </si>
  <si>
    <t>Janitorial Servcies</t>
  </si>
  <si>
    <t>Total Contracts</t>
  </si>
  <si>
    <t>Total Operating Expencese</t>
  </si>
  <si>
    <t>Reserves</t>
  </si>
  <si>
    <t>Painting</t>
  </si>
  <si>
    <t>Roof</t>
  </si>
  <si>
    <t>Paving</t>
  </si>
  <si>
    <t>Total Reserves</t>
  </si>
  <si>
    <t>2023 Approved</t>
  </si>
  <si>
    <t>2023 Estimates</t>
  </si>
  <si>
    <t>Interest Income</t>
  </si>
  <si>
    <t>Engineer Expense</t>
  </si>
  <si>
    <t xml:space="preserve">Qtr </t>
  </si>
  <si>
    <t>Estimated Life</t>
  </si>
  <si>
    <t>Estimated Replacement cost</t>
  </si>
  <si>
    <t>Fund Balance</t>
  </si>
  <si>
    <t>Estimated Remaining Life</t>
  </si>
  <si>
    <t>Maintenance Fee Per Unit</t>
  </si>
  <si>
    <t>Yacht View Association Inc
Budget for 2024
January 1, 2024 to December 31, 2024</t>
  </si>
  <si>
    <t xml:space="preserve">Proposed Budget 2024 </t>
  </si>
  <si>
    <t>Total Income</t>
  </si>
  <si>
    <t>Funding 100%</t>
  </si>
  <si>
    <t>Yacht View Association, Inc
Reserves 2024</t>
  </si>
  <si>
    <t>Concrete</t>
  </si>
  <si>
    <t>Percentage Breakdown</t>
  </si>
  <si>
    <t>Unit Owner Quarterly Fee</t>
  </si>
  <si>
    <t>Full Reserves</t>
  </si>
  <si>
    <t>Full w/ mainte</t>
  </si>
  <si>
    <t>Partial Reserves</t>
  </si>
  <si>
    <t>Partial with Maint</t>
  </si>
  <si>
    <t>Funding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</si>
</sst>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44" fontId="0" fillId="0" borderId="0" xfId="1" applyFont="1"/>
    <xf numFmtId="44" fontId="2" fillId="0" borderId="0" xfId="1" applyFont="1"/>
    <xf numFmtId="44" fontId="0" fillId="0" borderId="1" xfId="1" applyFont="1" applyBorder="1"/>
    <xf numFmtId="44" fontId="2" fillId="0" borderId="0" xfId="1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44" fontId="2" fillId="0" borderId="2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4" fontId="2" fillId="0" borderId="9" xfId="0" applyNumberFormat="1" applyFont="1" applyBorder="1" applyAlignment="1">
      <alignment vertical="center"/>
    </xf>
    <xf numFmtId="44" fontId="2" fillId="0" borderId="10" xfId="0" applyNumberFormat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7853-A117-4719-B567-6DA34FBD0054}">
  <dimension ref="A1:I55"/>
  <sheetViews>
    <sheetView tabSelected="1" zoomScaleNormal="100" workbookViewId="0">
      <selection activeCell="E39" sqref="E39"/>
    </sheetView>
  </sheetViews>
  <sheetFormatPr defaultRowHeight="14.4" x14ac:dyDescent="0.3"/>
  <cols>
    <col min="1" max="1" width="25.33203125" bestFit="1" customWidth="1"/>
    <col min="3" max="5" width="12.5546875" bestFit="1" customWidth="1"/>
  </cols>
  <sheetData>
    <row r="1" spans="1:5" x14ac:dyDescent="0.3">
      <c r="A1" s="20" t="s">
        <v>53</v>
      </c>
      <c r="B1" s="21"/>
      <c r="C1" s="21"/>
      <c r="D1" s="21"/>
      <c r="E1" s="21"/>
    </row>
    <row r="2" spans="1:5" x14ac:dyDescent="0.3">
      <c r="A2" s="21"/>
      <c r="B2" s="21"/>
      <c r="C2" s="21"/>
      <c r="D2" s="21"/>
      <c r="E2" s="21"/>
    </row>
    <row r="3" spans="1:5" x14ac:dyDescent="0.3">
      <c r="A3" s="21"/>
      <c r="B3" s="21"/>
      <c r="C3" s="21"/>
      <c r="D3" s="21"/>
      <c r="E3" s="21"/>
    </row>
    <row r="4" spans="1:5" ht="28.8" x14ac:dyDescent="0.3">
      <c r="C4" s="5" t="s">
        <v>43</v>
      </c>
      <c r="D4" s="5" t="s">
        <v>44</v>
      </c>
      <c r="E4" s="5" t="s">
        <v>54</v>
      </c>
    </row>
    <row r="6" spans="1:5" x14ac:dyDescent="0.3">
      <c r="A6" t="s">
        <v>0</v>
      </c>
      <c r="C6" s="1">
        <v>151986</v>
      </c>
      <c r="D6" s="1">
        <v>199400</v>
      </c>
      <c r="E6" s="1">
        <f>E47-E7</f>
        <v>190210</v>
      </c>
    </row>
    <row r="7" spans="1:5" ht="15" thickBot="1" x14ac:dyDescent="0.35">
      <c r="A7" t="s">
        <v>45</v>
      </c>
      <c r="C7" s="3"/>
      <c r="D7" s="3">
        <v>440</v>
      </c>
      <c r="E7" s="3">
        <v>440</v>
      </c>
    </row>
    <row r="8" spans="1:5" x14ac:dyDescent="0.3">
      <c r="A8" s="6" t="s">
        <v>55</v>
      </c>
      <c r="C8" s="2">
        <f>SUM(C6:C7)</f>
        <v>151986</v>
      </c>
      <c r="D8" s="2">
        <f>SUM(D6:D7)</f>
        <v>199840</v>
      </c>
      <c r="E8" s="2">
        <f>SUM(E6:E7)</f>
        <v>190650</v>
      </c>
    </row>
    <row r="9" spans="1:5" x14ac:dyDescent="0.3">
      <c r="A9" t="s">
        <v>1</v>
      </c>
      <c r="C9" s="1"/>
      <c r="D9" s="1"/>
      <c r="E9" s="1"/>
    </row>
    <row r="10" spans="1:5" x14ac:dyDescent="0.3">
      <c r="A10" t="s">
        <v>2</v>
      </c>
      <c r="C10" s="1">
        <v>7560</v>
      </c>
      <c r="D10" s="1">
        <v>5500</v>
      </c>
      <c r="E10" s="1">
        <v>5400</v>
      </c>
    </row>
    <row r="11" spans="1:5" x14ac:dyDescent="0.3">
      <c r="A11" t="s">
        <v>3</v>
      </c>
      <c r="C11" s="1">
        <v>500</v>
      </c>
      <c r="D11" s="1">
        <v>0</v>
      </c>
      <c r="E11" s="1">
        <v>1000</v>
      </c>
    </row>
    <row r="12" spans="1:5" x14ac:dyDescent="0.3">
      <c r="A12" t="s">
        <v>4</v>
      </c>
      <c r="C12" s="1">
        <v>900</v>
      </c>
      <c r="D12" s="1">
        <v>300</v>
      </c>
      <c r="E12" s="1">
        <v>350</v>
      </c>
    </row>
    <row r="13" spans="1:5" x14ac:dyDescent="0.3">
      <c r="A13" t="s">
        <v>46</v>
      </c>
      <c r="C13" s="1">
        <v>0</v>
      </c>
      <c r="D13" s="1">
        <v>5000</v>
      </c>
      <c r="E13" s="1">
        <v>2000</v>
      </c>
    </row>
    <row r="14" spans="1:5" x14ac:dyDescent="0.3">
      <c r="A14" t="s">
        <v>5</v>
      </c>
      <c r="C14" s="1">
        <v>62</v>
      </c>
      <c r="D14" s="1">
        <v>62</v>
      </c>
      <c r="E14" s="1">
        <v>62</v>
      </c>
    </row>
    <row r="15" spans="1:5" x14ac:dyDescent="0.3">
      <c r="A15" t="s">
        <v>6</v>
      </c>
      <c r="C15" s="1">
        <v>88</v>
      </c>
      <c r="D15" s="1">
        <v>88</v>
      </c>
      <c r="E15" s="1">
        <v>88</v>
      </c>
    </row>
    <row r="16" spans="1:5" x14ac:dyDescent="0.3">
      <c r="A16" t="s">
        <v>7</v>
      </c>
      <c r="C16" s="1">
        <v>150</v>
      </c>
      <c r="D16" s="1">
        <v>150</v>
      </c>
      <c r="E16" s="1">
        <v>150</v>
      </c>
    </row>
    <row r="17" spans="1:5" x14ac:dyDescent="0.3">
      <c r="A17" t="s">
        <v>8</v>
      </c>
      <c r="C17" s="1">
        <v>300</v>
      </c>
      <c r="D17" s="1">
        <v>275</v>
      </c>
      <c r="E17" s="1">
        <v>300</v>
      </c>
    </row>
    <row r="18" spans="1:5" x14ac:dyDescent="0.3">
      <c r="A18" t="s">
        <v>9</v>
      </c>
      <c r="C18" s="1">
        <v>100000</v>
      </c>
      <c r="D18" s="1">
        <v>96000</v>
      </c>
      <c r="E18" s="1">
        <v>110000</v>
      </c>
    </row>
    <row r="19" spans="1:5" ht="15" thickBot="1" x14ac:dyDescent="0.35">
      <c r="A19" t="s">
        <v>10</v>
      </c>
      <c r="C19" s="3">
        <v>7528</v>
      </c>
      <c r="D19" s="3">
        <v>4700</v>
      </c>
      <c r="E19" s="3">
        <v>0</v>
      </c>
    </row>
    <row r="20" spans="1:5" x14ac:dyDescent="0.3">
      <c r="A20" s="6" t="s">
        <v>11</v>
      </c>
      <c r="B20" s="6"/>
      <c r="C20" s="2">
        <f>SUM(C10:C19)</f>
        <v>117088</v>
      </c>
      <c r="D20" s="2">
        <f>SUM(D10:D19)</f>
        <v>112075</v>
      </c>
      <c r="E20" s="2">
        <f>SUM(E10:E19)</f>
        <v>119350</v>
      </c>
    </row>
    <row r="21" spans="1:5" x14ac:dyDescent="0.3">
      <c r="A21" t="s">
        <v>12</v>
      </c>
      <c r="C21" s="1"/>
      <c r="D21" s="1"/>
      <c r="E21" s="1"/>
    </row>
    <row r="22" spans="1:5" x14ac:dyDescent="0.3">
      <c r="A22" t="s">
        <v>13</v>
      </c>
      <c r="C22" s="1">
        <v>2800</v>
      </c>
      <c r="D22" s="1">
        <v>4000</v>
      </c>
      <c r="E22" s="1">
        <v>4000</v>
      </c>
    </row>
    <row r="23" spans="1:5" ht="15" thickBot="1" x14ac:dyDescent="0.35">
      <c r="A23" t="s">
        <v>14</v>
      </c>
      <c r="C23" s="3">
        <v>1000</v>
      </c>
      <c r="D23" s="3">
        <v>100</v>
      </c>
      <c r="E23" s="3">
        <v>0</v>
      </c>
    </row>
    <row r="24" spans="1:5" x14ac:dyDescent="0.3">
      <c r="A24" t="s">
        <v>15</v>
      </c>
      <c r="C24" s="2">
        <f>SUM(C22:C23)</f>
        <v>3800</v>
      </c>
      <c r="D24" s="2">
        <f>SUM(D22:D23)</f>
        <v>4100</v>
      </c>
      <c r="E24" s="2">
        <f>SUM(E22:E23)</f>
        <v>4000</v>
      </c>
    </row>
    <row r="25" spans="1:5" x14ac:dyDescent="0.3">
      <c r="A25" t="s">
        <v>16</v>
      </c>
      <c r="C25" s="1"/>
      <c r="D25" s="1"/>
      <c r="E25" s="1"/>
    </row>
    <row r="26" spans="1:5" x14ac:dyDescent="0.3">
      <c r="A26" t="s">
        <v>17</v>
      </c>
      <c r="C26" s="1">
        <v>12000</v>
      </c>
      <c r="D26" s="1">
        <v>10000</v>
      </c>
      <c r="E26" s="1">
        <v>10500</v>
      </c>
    </row>
    <row r="27" spans="1:5" x14ac:dyDescent="0.3">
      <c r="A27" t="s">
        <v>18</v>
      </c>
      <c r="C27" s="1">
        <v>8800</v>
      </c>
      <c r="D27" s="1">
        <v>20000</v>
      </c>
      <c r="E27" s="1">
        <v>21000</v>
      </c>
    </row>
    <row r="28" spans="1:5" x14ac:dyDescent="0.3">
      <c r="A28" t="s">
        <v>19</v>
      </c>
      <c r="C28" s="1">
        <v>9000</v>
      </c>
      <c r="D28" s="1">
        <v>0</v>
      </c>
      <c r="E28" s="1">
        <v>0</v>
      </c>
    </row>
    <row r="29" spans="1:5" ht="15" thickBot="1" x14ac:dyDescent="0.35">
      <c r="A29" t="s">
        <v>20</v>
      </c>
      <c r="C29" s="3">
        <v>5917</v>
      </c>
      <c r="D29" s="3">
        <v>6800</v>
      </c>
      <c r="E29" s="3">
        <v>7000</v>
      </c>
    </row>
    <row r="30" spans="1:5" x14ac:dyDescent="0.3">
      <c r="A30" s="6" t="s">
        <v>21</v>
      </c>
      <c r="C30" s="4">
        <f>SUM(C26:C29)</f>
        <v>35717</v>
      </c>
      <c r="D30" s="4">
        <f>SUM(D26:D29)</f>
        <v>36800</v>
      </c>
      <c r="E30" s="4">
        <f>SUM(E26:E29)</f>
        <v>38500</v>
      </c>
    </row>
    <row r="31" spans="1:5" x14ac:dyDescent="0.3">
      <c r="A31" t="s">
        <v>0</v>
      </c>
      <c r="C31" s="1"/>
      <c r="D31" s="1"/>
      <c r="E31" s="1"/>
    </row>
    <row r="32" spans="1:5" x14ac:dyDescent="0.3">
      <c r="A32" t="s">
        <v>22</v>
      </c>
      <c r="C32" s="1">
        <v>1000</v>
      </c>
      <c r="D32" s="1">
        <v>1500</v>
      </c>
      <c r="E32" s="1">
        <v>1500</v>
      </c>
    </row>
    <row r="33" spans="1:5" x14ac:dyDescent="0.3">
      <c r="A33" t="s">
        <v>23</v>
      </c>
      <c r="C33" s="1">
        <v>300</v>
      </c>
      <c r="D33" s="1">
        <v>100</v>
      </c>
      <c r="E33" s="1">
        <v>200</v>
      </c>
    </row>
    <row r="34" spans="1:5" x14ac:dyDescent="0.3">
      <c r="A34" t="s">
        <v>24</v>
      </c>
      <c r="C34" s="1">
        <v>2600</v>
      </c>
      <c r="D34" s="1"/>
      <c r="E34" s="1">
        <v>2000</v>
      </c>
    </row>
    <row r="35" spans="1:5" x14ac:dyDescent="0.3">
      <c r="A35" t="s">
        <v>25</v>
      </c>
      <c r="C35" s="1">
        <v>0</v>
      </c>
      <c r="D35" s="1">
        <v>790</v>
      </c>
      <c r="E35" s="1">
        <v>800</v>
      </c>
    </row>
    <row r="36" spans="1:5" x14ac:dyDescent="0.3">
      <c r="A36" t="s">
        <v>26</v>
      </c>
      <c r="C36" s="1">
        <v>500</v>
      </c>
      <c r="D36" s="1">
        <v>170</v>
      </c>
      <c r="E36" s="1">
        <v>200</v>
      </c>
    </row>
    <row r="37" spans="1:5" x14ac:dyDescent="0.3">
      <c r="A37" t="s">
        <v>27</v>
      </c>
      <c r="C37" s="1">
        <v>1500</v>
      </c>
      <c r="D37" s="1">
        <v>1000</v>
      </c>
      <c r="E37" s="1">
        <v>1000</v>
      </c>
    </row>
    <row r="38" spans="1:5" x14ac:dyDescent="0.3">
      <c r="A38" t="s">
        <v>28</v>
      </c>
      <c r="C38" s="1">
        <v>500</v>
      </c>
      <c r="D38" s="1">
        <v>995</v>
      </c>
      <c r="E38" s="1">
        <v>1000</v>
      </c>
    </row>
    <row r="39" spans="1:5" ht="15" thickBot="1" x14ac:dyDescent="0.35">
      <c r="A39" t="s">
        <v>29</v>
      </c>
      <c r="C39" s="3">
        <v>500</v>
      </c>
      <c r="D39" s="3">
        <v>0</v>
      </c>
      <c r="E39" s="3">
        <v>500</v>
      </c>
    </row>
    <row r="40" spans="1:5" x14ac:dyDescent="0.3">
      <c r="A40" s="6" t="s">
        <v>30</v>
      </c>
      <c r="C40" s="4">
        <f>SUM(C32:C39)</f>
        <v>6900</v>
      </c>
      <c r="D40" s="4">
        <f>SUM(D32:D39)</f>
        <v>4555</v>
      </c>
      <c r="E40" s="4">
        <f>SUM(E32:E39)</f>
        <v>7200</v>
      </c>
    </row>
    <row r="41" spans="1:5" x14ac:dyDescent="0.3">
      <c r="A41" t="s">
        <v>31</v>
      </c>
      <c r="C41" s="1"/>
      <c r="D41" s="1"/>
      <c r="E41" s="1"/>
    </row>
    <row r="42" spans="1:5" x14ac:dyDescent="0.3">
      <c r="A42" t="s">
        <v>32</v>
      </c>
      <c r="C42" s="1">
        <v>9600</v>
      </c>
      <c r="D42" s="1">
        <v>8800</v>
      </c>
      <c r="E42" s="1">
        <v>9000</v>
      </c>
    </row>
    <row r="43" spans="1:5" x14ac:dyDescent="0.3">
      <c r="A43" t="s">
        <v>33</v>
      </c>
      <c r="C43" s="1">
        <v>1600</v>
      </c>
      <c r="D43" s="1">
        <v>3600</v>
      </c>
      <c r="E43" s="1">
        <v>3600</v>
      </c>
    </row>
    <row r="44" spans="1:5" x14ac:dyDescent="0.3">
      <c r="A44" t="s">
        <v>34</v>
      </c>
      <c r="C44" s="1">
        <v>4000</v>
      </c>
      <c r="D44" s="1">
        <v>5400</v>
      </c>
      <c r="E44" s="1">
        <v>5400</v>
      </c>
    </row>
    <row r="45" spans="1:5" ht="15" thickBot="1" x14ac:dyDescent="0.35">
      <c r="A45" t="s">
        <v>35</v>
      </c>
      <c r="C45" s="3">
        <v>3500</v>
      </c>
      <c r="D45" s="3">
        <v>3600</v>
      </c>
      <c r="E45" s="3">
        <v>3600</v>
      </c>
    </row>
    <row r="46" spans="1:5" x14ac:dyDescent="0.3">
      <c r="A46" s="6" t="s">
        <v>36</v>
      </c>
      <c r="C46" s="4">
        <f>SUM(C42:C45)</f>
        <v>18700</v>
      </c>
      <c r="D46" s="4">
        <f>SUM(D42:D45)</f>
        <v>21400</v>
      </c>
      <c r="E46" s="4">
        <f>SUM(E42:E45)</f>
        <v>21600</v>
      </c>
    </row>
    <row r="47" spans="1:5" x14ac:dyDescent="0.3">
      <c r="A47" s="6" t="s">
        <v>37</v>
      </c>
      <c r="C47" s="2">
        <f>C46+C40+C30+C24+C20</f>
        <v>182205</v>
      </c>
      <c r="D47" s="2">
        <f>D46+D40+D30+D24+D20</f>
        <v>178930</v>
      </c>
      <c r="E47" s="2">
        <f>E46+E40+E30+E24+E20</f>
        <v>190650</v>
      </c>
    </row>
    <row r="48" spans="1:5" x14ac:dyDescent="0.3">
      <c r="A48" t="s">
        <v>38</v>
      </c>
      <c r="C48" s="1"/>
      <c r="D48" s="1"/>
      <c r="E48" s="1"/>
    </row>
    <row r="49" spans="1:9" x14ac:dyDescent="0.3">
      <c r="A49" t="s">
        <v>39</v>
      </c>
      <c r="C49" s="1">
        <v>583</v>
      </c>
      <c r="D49" s="1">
        <v>583</v>
      </c>
      <c r="E49" s="1"/>
      <c r="G49">
        <f>D49/D53</f>
        <v>7.3213612959939722E-2</v>
      </c>
    </row>
    <row r="50" spans="1:9" x14ac:dyDescent="0.3">
      <c r="A50" t="s">
        <v>40</v>
      </c>
      <c r="C50" s="1">
        <v>5199</v>
      </c>
      <c r="D50" s="1">
        <v>5199</v>
      </c>
      <c r="E50" s="1"/>
      <c r="G50">
        <f>D50/D53</f>
        <v>0.65289463769935951</v>
      </c>
    </row>
    <row r="51" spans="1:9" x14ac:dyDescent="0.3">
      <c r="A51" t="s">
        <v>41</v>
      </c>
      <c r="C51" s="1">
        <v>1187</v>
      </c>
      <c r="D51" s="1">
        <v>1187</v>
      </c>
      <c r="E51" s="1"/>
      <c r="G51">
        <f>D51/D53</f>
        <v>0.14906442295617231</v>
      </c>
      <c r="I51">
        <f>D49/D53</f>
        <v>7.3213612959939722E-2</v>
      </c>
    </row>
    <row r="52" spans="1:9" ht="15" thickBot="1" x14ac:dyDescent="0.35">
      <c r="A52" t="s">
        <v>12</v>
      </c>
      <c r="C52" s="3">
        <v>994</v>
      </c>
      <c r="D52" s="3">
        <v>994</v>
      </c>
      <c r="E52" s="3"/>
      <c r="G52">
        <f>D52/D53</f>
        <v>0.12482732638452844</v>
      </c>
    </row>
    <row r="53" spans="1:9" x14ac:dyDescent="0.3">
      <c r="A53" t="s">
        <v>42</v>
      </c>
      <c r="C53" s="2">
        <f>SUM(C48:C52)</f>
        <v>7963</v>
      </c>
      <c r="D53" s="2">
        <v>7963</v>
      </c>
      <c r="E53" s="2">
        <f>SUM(E48:E52)</f>
        <v>0</v>
      </c>
    </row>
    <row r="54" spans="1:9" x14ac:dyDescent="0.3">
      <c r="A54" s="6" t="s">
        <v>52</v>
      </c>
      <c r="B54" s="6"/>
      <c r="C54" s="6"/>
      <c r="D54" s="6"/>
      <c r="E54" s="6"/>
    </row>
    <row r="55" spans="1:9" x14ac:dyDescent="0.3">
      <c r="A55" s="6" t="s">
        <v>47</v>
      </c>
      <c r="B55" s="6"/>
      <c r="C55" s="2">
        <f>(C47+C53)/4/22</f>
        <v>2161</v>
      </c>
      <c r="D55" s="6"/>
      <c r="E55" s="17">
        <f>SUM(E6+E53)/4/22</f>
        <v>2161.4772727272725</v>
      </c>
    </row>
  </sheetData>
  <mergeCells count="1">
    <mergeCell ref="A1:E3"/>
  </mergeCells>
  <pageMargins left="0.25" right="0.25" top="0.75" bottom="0.75" header="0.3" footer="0.3"/>
  <pageSetup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C1A2-953E-4D85-A713-4278BDF29361}">
  <dimension ref="A1:H13"/>
  <sheetViews>
    <sheetView workbookViewId="0">
      <selection activeCell="G13" sqref="G13"/>
    </sheetView>
  </sheetViews>
  <sheetFormatPr defaultRowHeight="14.4" x14ac:dyDescent="0.3"/>
  <cols>
    <col min="2" max="2" width="10.33203125" customWidth="1"/>
    <col min="3" max="4" width="17.5546875" customWidth="1"/>
    <col min="5" max="5" width="9.88671875" bestFit="1" customWidth="1"/>
    <col min="6" max="6" width="10.33203125" customWidth="1"/>
    <col min="7" max="7" width="12.33203125" bestFit="1" customWidth="1"/>
    <col min="8" max="8" width="10.88671875" bestFit="1" customWidth="1"/>
  </cols>
  <sheetData>
    <row r="1" spans="1:8" x14ac:dyDescent="0.3">
      <c r="A1" s="22" t="s">
        <v>57</v>
      </c>
      <c r="B1" s="23"/>
      <c r="C1" s="23"/>
      <c r="D1" s="23"/>
      <c r="E1" s="23"/>
      <c r="F1" s="23"/>
      <c r="G1" s="23"/>
      <c r="H1" s="23"/>
    </row>
    <row r="2" spans="1:8" x14ac:dyDescent="0.3">
      <c r="A2" s="23"/>
      <c r="B2" s="23"/>
      <c r="C2" s="23"/>
      <c r="D2" s="23"/>
      <c r="E2" s="23"/>
      <c r="F2" s="23"/>
      <c r="G2" s="23"/>
      <c r="H2" s="23"/>
    </row>
    <row r="3" spans="1:8" x14ac:dyDescent="0.3">
      <c r="A3" s="23"/>
      <c r="B3" s="23"/>
      <c r="C3" s="23"/>
      <c r="D3" s="23"/>
      <c r="E3" s="23"/>
      <c r="F3" s="23"/>
      <c r="G3" s="23"/>
      <c r="H3" s="23"/>
    </row>
    <row r="4" spans="1:8" ht="43.2" x14ac:dyDescent="0.3">
      <c r="A4" s="19"/>
      <c r="B4" s="18" t="s">
        <v>48</v>
      </c>
      <c r="C4" s="18" t="s">
        <v>49</v>
      </c>
      <c r="D4" s="18" t="s">
        <v>59</v>
      </c>
      <c r="E4" s="18" t="s">
        <v>50</v>
      </c>
      <c r="F4" s="18" t="s">
        <v>51</v>
      </c>
      <c r="G4" s="18" t="s">
        <v>56</v>
      </c>
      <c r="H4" s="18" t="s">
        <v>65</v>
      </c>
    </row>
    <row r="5" spans="1:8" x14ac:dyDescent="0.3">
      <c r="A5" s="7" t="s">
        <v>39</v>
      </c>
      <c r="B5" s="9">
        <v>10</v>
      </c>
      <c r="C5" s="10">
        <v>20000</v>
      </c>
      <c r="D5" s="11">
        <v>7.0000000000000007E-2</v>
      </c>
      <c r="E5" s="10">
        <f>E10*D5</f>
        <v>1675.7811000000002</v>
      </c>
      <c r="F5" s="9">
        <v>8</v>
      </c>
      <c r="G5" s="10">
        <f>SUM(C5-E5)/8</f>
        <v>2290.5273625</v>
      </c>
      <c r="H5" s="10">
        <f>G5*0.3</f>
        <v>687.15820874999997</v>
      </c>
    </row>
    <row r="6" spans="1:8" x14ac:dyDescent="0.3">
      <c r="A6" s="7" t="s">
        <v>40</v>
      </c>
      <c r="B6" s="9">
        <v>30</v>
      </c>
      <c r="C6" s="10">
        <v>150000</v>
      </c>
      <c r="D6" s="11">
        <v>0.56000000000000005</v>
      </c>
      <c r="E6" s="10">
        <f>E10*D6</f>
        <v>13406.248800000001</v>
      </c>
      <c r="F6" s="9">
        <v>20</v>
      </c>
      <c r="G6" s="10">
        <f>SUM(C6-E6)/F6</f>
        <v>6829.6875600000003</v>
      </c>
      <c r="H6" s="10">
        <f>G6*0.3</f>
        <v>2048.9062680000002</v>
      </c>
    </row>
    <row r="7" spans="1:8" x14ac:dyDescent="0.3">
      <c r="A7" s="7" t="s">
        <v>58</v>
      </c>
      <c r="B7" s="9">
        <v>20</v>
      </c>
      <c r="C7" s="10">
        <v>150000</v>
      </c>
      <c r="D7" s="11">
        <v>0.15</v>
      </c>
      <c r="E7" s="10">
        <f>E10*D7</f>
        <v>3590.9594999999999</v>
      </c>
      <c r="F7" s="9">
        <v>20</v>
      </c>
      <c r="G7" s="10">
        <f>SUM(C7-E7)/F7</f>
        <v>7320.4520250000005</v>
      </c>
      <c r="H7" s="10">
        <f>G7*0.3</f>
        <v>2196.1356074999999</v>
      </c>
    </row>
    <row r="8" spans="1:8" x14ac:dyDescent="0.3">
      <c r="A8" s="7" t="s">
        <v>41</v>
      </c>
      <c r="B8" s="9">
        <v>15</v>
      </c>
      <c r="C8" s="10">
        <v>18500</v>
      </c>
      <c r="D8" s="11">
        <v>0.1</v>
      </c>
      <c r="E8" s="10">
        <f>E10*D8</f>
        <v>2393.973</v>
      </c>
      <c r="F8" s="9">
        <v>5</v>
      </c>
      <c r="G8" s="10">
        <f>(C8-E8)/F8</f>
        <v>3221.2053999999998</v>
      </c>
      <c r="H8" s="10">
        <f>G8*0.3</f>
        <v>966.3616199999999</v>
      </c>
    </row>
    <row r="9" spans="1:8" x14ac:dyDescent="0.3">
      <c r="A9" s="7" t="s">
        <v>12</v>
      </c>
      <c r="B9" s="9">
        <v>10</v>
      </c>
      <c r="C9" s="10">
        <v>20000</v>
      </c>
      <c r="D9" s="11">
        <v>0.12</v>
      </c>
      <c r="E9" s="10">
        <f>E10*D9</f>
        <v>2872.7675999999997</v>
      </c>
      <c r="F9" s="9">
        <v>10</v>
      </c>
      <c r="G9" s="10">
        <f>SUM(C9-E9)/F9</f>
        <v>1712.72324</v>
      </c>
      <c r="H9" s="10">
        <v>3</v>
      </c>
    </row>
    <row r="10" spans="1:8" x14ac:dyDescent="0.3">
      <c r="D10" s="12">
        <f>SUM(D5:D9)</f>
        <v>1</v>
      </c>
      <c r="E10" s="13">
        <v>23939.73</v>
      </c>
      <c r="F10" s="13"/>
      <c r="G10" s="13">
        <f>SUM(G5:G9)</f>
        <v>21374.5955875</v>
      </c>
      <c r="H10" s="13">
        <f>SUM(H5:H9)</f>
        <v>5901.5617042499998</v>
      </c>
    </row>
    <row r="11" spans="1:8" x14ac:dyDescent="0.3">
      <c r="D11" s="12"/>
      <c r="E11" s="14"/>
      <c r="F11" s="14"/>
      <c r="G11" s="14"/>
      <c r="H11" s="14"/>
    </row>
    <row r="12" spans="1:8" ht="28.8" x14ac:dyDescent="0.3">
      <c r="A12" s="24" t="s">
        <v>60</v>
      </c>
      <c r="B12" s="25"/>
      <c r="C12" s="26"/>
      <c r="D12" s="30">
        <f>SUM('2024 Budget'!E55)</f>
        <v>2161.4772727272725</v>
      </c>
      <c r="E12" s="8" t="s">
        <v>61</v>
      </c>
      <c r="F12" s="8" t="s">
        <v>62</v>
      </c>
      <c r="G12" s="8" t="s">
        <v>63</v>
      </c>
      <c r="H12" s="8" t="s">
        <v>64</v>
      </c>
    </row>
    <row r="13" spans="1:8" x14ac:dyDescent="0.3">
      <c r="A13" s="27"/>
      <c r="B13" s="28"/>
      <c r="C13" s="29"/>
      <c r="D13" s="31"/>
      <c r="E13" s="15">
        <f>G10/4/22</f>
        <v>242.89313167613636</v>
      </c>
      <c r="F13" s="16">
        <f>D12+E13</f>
        <v>2404.3704044034089</v>
      </c>
      <c r="G13" s="15">
        <f>H10/4/22</f>
        <v>67.063201184659093</v>
      </c>
      <c r="H13" s="16">
        <f>D12+G13</f>
        <v>2228.5404739119317</v>
      </c>
    </row>
  </sheetData>
  <mergeCells count="3">
    <mergeCell ref="A1:H3"/>
    <mergeCell ref="A12:C13"/>
    <mergeCell ref="D12:D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2024 Budget</vt:lpstr>
      <vt:lpstr>Reserve</vt:lpstr>
      <vt:lpstr>'2024 Budget'!Print_Area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blum</dc:creator>
  <cp:lastModifiedBy>jamie blum</cp:lastModifiedBy>
  <cp:lastPrinted>2023-12-05T16:51:47Z</cp:lastPrinted>
  <dcterms:created xsi:type="dcterms:W3CDTF">2023-12-01T13:48:28Z</dcterms:created>
  <dcterms:modified xsi:type="dcterms:W3CDTF">2024-10-14T23:05:57Z</dcterms:modified>
</cp:coreProperties>
</file>