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64690517dddf648/Desktop/"/>
    </mc:Choice>
  </mc:AlternateContent>
  <xr:revisionPtr revIDLastSave="0" documentId="8_{BFB1DDC6-911F-4D9A-8F94-1836F27AA8BC}" xr6:coauthVersionLast="47" xr6:coauthVersionMax="47" xr10:uidLastSave="{00000000-0000-0000-0000-000000000000}"/>
  <bookViews>
    <workbookView xWindow="-108" yWindow="-108" windowWidth="23256" windowHeight="13896" firstSheet="11" activeTab="12" xr2:uid="{EE1B247F-E79F-4D88-B599-4C08AC54354B}"/>
  </bookViews>
  <sheets>
    <sheet name="Budget 2018 " sheetId="3" r:id="rId1"/>
    <sheet name="Reserves 2018" sheetId="1" r:id="rId2"/>
    <sheet name="Budget 2019" sheetId="4" r:id="rId3"/>
    <sheet name="Reserves 2019" sheetId="5" r:id="rId4"/>
    <sheet name="Budget 2020" sheetId="6" r:id="rId5"/>
    <sheet name="Reserves 2020" sheetId="7" r:id="rId6"/>
    <sheet name="Budget 2021" sheetId="8" r:id="rId7"/>
    <sheet name="Reserves 2021" sheetId="9" r:id="rId8"/>
    <sheet name="Budget 2022" sheetId="10" r:id="rId9"/>
    <sheet name="Reserves 2022" sheetId="11" r:id="rId10"/>
    <sheet name="Budget 2023" sheetId="12" r:id="rId11"/>
    <sheet name="Reserves 2023" sheetId="13" r:id="rId12"/>
    <sheet name="Budget 2024" sheetId="14" r:id="rId13"/>
    <sheet name="Reserves 2024" sheetId="15" r:id="rId14"/>
  </sheets>
  <definedNames>
    <definedName name="_xlnm.Print_Area" localSheetId="0">'Budget 2018 '!$A$1:$D$54</definedName>
    <definedName name="_xlnm.Print_Area" localSheetId="2">'Budget 2019'!$A$1:$D$50</definedName>
    <definedName name="_xlnm.Print_Area" localSheetId="4">'Budget 2020'!$A$1:$D$51</definedName>
    <definedName name="_xlnm.Print_Area" localSheetId="6">'Budget 2021'!$A$1:$D$56</definedName>
    <definedName name="_xlnm.Print_Area" localSheetId="8">'Budget 2022'!$A$1:$D$56</definedName>
    <definedName name="_xlnm.Print_Area" localSheetId="10">'Budget 2023'!$A$1:$D$52</definedName>
    <definedName name="_xlnm.Print_Area" localSheetId="12">'Budget 2024'!$A$1:$D$52</definedName>
    <definedName name="_xlnm.Print_Area" localSheetId="1">'Reserves 2018'!$A$1:$I$16</definedName>
    <definedName name="_xlnm.Print_Area" localSheetId="3">'Reserves 2019'!$A$1:$I$16</definedName>
    <definedName name="_xlnm.Print_Area" localSheetId="5">'Reserves 2020'!$A$1:$I$16</definedName>
    <definedName name="_xlnm.Print_Area" localSheetId="7">'Reserves 2021'!$A$1:$I$16</definedName>
    <definedName name="_xlnm.Print_Area" localSheetId="9">'Reserves 2022'!$A$1:$I$16</definedName>
    <definedName name="_xlnm.Print_Area" localSheetId="11">'Reserves 2023'!$A$1:$I$17</definedName>
    <definedName name="_xlnm.Print_Area" localSheetId="13">'Reserves 2024'!$A$1:$I$17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4" i="15" l="1"/>
  <c r="B50" i="14"/>
  <c r="D6" i="14"/>
  <c r="D10" i="14" s="1"/>
  <c r="F11" i="14"/>
  <c r="D33" i="14"/>
  <c r="D39" i="14" s="1"/>
  <c r="D17" i="14"/>
  <c r="D21" i="14" s="1"/>
  <c r="C46" i="14"/>
  <c r="C17" i="14"/>
  <c r="C21" i="14" s="1"/>
  <c r="B43" i="14"/>
  <c r="B39" i="14"/>
  <c r="B28" i="14"/>
  <c r="B31" i="14" s="1"/>
  <c r="B47" i="14" s="1"/>
  <c r="B21" i="14"/>
  <c r="B10" i="14"/>
  <c r="E6" i="14"/>
  <c r="E11" i="15"/>
  <c r="G11" i="15" s="1"/>
  <c r="D11" i="15"/>
  <c r="C11" i="15"/>
  <c r="H10" i="15"/>
  <c r="I10" i="15" s="1"/>
  <c r="G10" i="15"/>
  <c r="G9" i="15"/>
  <c r="H9" i="15" s="1"/>
  <c r="I9" i="15" s="1"/>
  <c r="H8" i="15"/>
  <c r="I8" i="15" s="1"/>
  <c r="G8" i="15"/>
  <c r="G7" i="15"/>
  <c r="H7" i="15" s="1"/>
  <c r="I7" i="15" s="1"/>
  <c r="H6" i="15"/>
  <c r="G6" i="15"/>
  <c r="F47" i="14"/>
  <c r="E47" i="14"/>
  <c r="D43" i="14"/>
  <c r="C43" i="14"/>
  <c r="C39" i="14"/>
  <c r="D31" i="14"/>
  <c r="C31" i="14"/>
  <c r="D28" i="14"/>
  <c r="C10" i="14"/>
  <c r="E47" i="12"/>
  <c r="F47" i="12"/>
  <c r="D47" i="14" l="1"/>
  <c r="G50" i="14" s="1"/>
  <c r="H51" i="14" s="1"/>
  <c r="C47" i="14"/>
  <c r="H11" i="15"/>
  <c r="D14" i="15" s="1"/>
  <c r="E14" i="15" s="1"/>
  <c r="I6" i="15"/>
  <c r="I11" i="15" s="1"/>
  <c r="F14" i="15" s="1"/>
  <c r="G14" i="15" s="1"/>
  <c r="C46" i="12"/>
  <c r="I9" i="13"/>
  <c r="H9" i="13"/>
  <c r="G9" i="13"/>
  <c r="B43" i="12"/>
  <c r="B28" i="12"/>
  <c r="B31" i="12"/>
  <c r="B6" i="12"/>
  <c r="B10" i="12" s="1"/>
  <c r="G6" i="13"/>
  <c r="H6" i="13"/>
  <c r="H11" i="13" s="1"/>
  <c r="D14" i="13" s="1"/>
  <c r="I6" i="13"/>
  <c r="I11" i="13" s="1"/>
  <c r="F14" i="13" s="1"/>
  <c r="G7" i="13"/>
  <c r="H7" i="13" s="1"/>
  <c r="I7" i="13" s="1"/>
  <c r="G8" i="13"/>
  <c r="H8" i="13"/>
  <c r="I8" i="13"/>
  <c r="G10" i="13"/>
  <c r="H10" i="13"/>
  <c r="I10" i="13" s="1"/>
  <c r="C11" i="13"/>
  <c r="G11" i="13" s="1"/>
  <c r="E11" i="13"/>
  <c r="D11" i="13"/>
  <c r="D43" i="12"/>
  <c r="D39" i="12"/>
  <c r="D28" i="12"/>
  <c r="D31" i="12" s="1"/>
  <c r="D21" i="12"/>
  <c r="C43" i="12"/>
  <c r="C39" i="12"/>
  <c r="C31" i="12"/>
  <c r="C21" i="12"/>
  <c r="B39" i="12"/>
  <c r="B47" i="12" s="1"/>
  <c r="B21" i="12"/>
  <c r="D10" i="12"/>
  <c r="C10" i="12"/>
  <c r="C13" i="11"/>
  <c r="D6" i="10"/>
  <c r="C44" i="10"/>
  <c r="G6" i="11"/>
  <c r="H6" i="11"/>
  <c r="I6" i="11"/>
  <c r="G7" i="11"/>
  <c r="H7" i="11"/>
  <c r="I7" i="11"/>
  <c r="G8" i="11"/>
  <c r="H8" i="11"/>
  <c r="I8" i="11"/>
  <c r="G9" i="11"/>
  <c r="H9" i="11"/>
  <c r="I9" i="11"/>
  <c r="I10" i="11"/>
  <c r="F13" i="11"/>
  <c r="G13" i="11"/>
  <c r="H10" i="11"/>
  <c r="D13" i="11"/>
  <c r="E13" i="11"/>
  <c r="C10" i="11"/>
  <c r="E10" i="11"/>
  <c r="G10" i="11"/>
  <c r="D10" i="11"/>
  <c r="G51" i="10"/>
  <c r="H52" i="10"/>
  <c r="D44" i="10"/>
  <c r="D40" i="10"/>
  <c r="D29" i="10"/>
  <c r="D32" i="10"/>
  <c r="D21" i="10"/>
  <c r="D48" i="10"/>
  <c r="C40" i="10"/>
  <c r="C32" i="10"/>
  <c r="C21" i="10"/>
  <c r="C48" i="10"/>
  <c r="B44" i="10"/>
  <c r="B40" i="10"/>
  <c r="B32" i="10"/>
  <c r="B21" i="10"/>
  <c r="B48" i="10"/>
  <c r="D10" i="10"/>
  <c r="C10" i="10"/>
  <c r="B10" i="10"/>
  <c r="D29" i="8"/>
  <c r="D6" i="8"/>
  <c r="C44" i="8"/>
  <c r="C32" i="8"/>
  <c r="C40" i="8"/>
  <c r="C21" i="8"/>
  <c r="C48" i="8"/>
  <c r="C6" i="8"/>
  <c r="B44" i="8"/>
  <c r="B32" i="8"/>
  <c r="B38" i="8"/>
  <c r="B40" i="8"/>
  <c r="B21" i="8"/>
  <c r="B48" i="8"/>
  <c r="B6" i="8"/>
  <c r="B10" i="8"/>
  <c r="E10" i="9"/>
  <c r="G10" i="9"/>
  <c r="D10" i="9"/>
  <c r="C10" i="9"/>
  <c r="H9" i="9"/>
  <c r="I9" i="9"/>
  <c r="G9" i="9"/>
  <c r="G8" i="9"/>
  <c r="H8" i="9"/>
  <c r="I8" i="9"/>
  <c r="G7" i="9"/>
  <c r="H7" i="9"/>
  <c r="I7" i="9"/>
  <c r="H6" i="9"/>
  <c r="I6" i="9"/>
  <c r="G6" i="9"/>
  <c r="G51" i="8"/>
  <c r="H52" i="8"/>
  <c r="D44" i="8"/>
  <c r="D40" i="8"/>
  <c r="D32" i="8"/>
  <c r="D21" i="8"/>
  <c r="C10" i="8"/>
  <c r="I10" i="9"/>
  <c r="F13" i="9"/>
  <c r="G13" i="9"/>
  <c r="H10" i="9"/>
  <c r="D13" i="9"/>
  <c r="E13" i="9"/>
  <c r="D48" i="8"/>
  <c r="D6" i="6"/>
  <c r="D32" i="6"/>
  <c r="C17" i="6"/>
  <c r="B39" i="6"/>
  <c r="B35" i="6"/>
  <c r="B26" i="6"/>
  <c r="B23" i="6"/>
  <c r="B21" i="6"/>
  <c r="B6" i="6"/>
  <c r="B10" i="6"/>
  <c r="E10" i="7"/>
  <c r="D10" i="7"/>
  <c r="C10" i="7"/>
  <c r="G10" i="7"/>
  <c r="G9" i="7"/>
  <c r="H9" i="7"/>
  <c r="I9" i="7"/>
  <c r="G8" i="7"/>
  <c r="H8" i="7"/>
  <c r="I8" i="7"/>
  <c r="G7" i="7"/>
  <c r="H7" i="7"/>
  <c r="I7" i="7"/>
  <c r="G6" i="7"/>
  <c r="H6" i="7"/>
  <c r="G46" i="6"/>
  <c r="H47" i="6"/>
  <c r="D39" i="6"/>
  <c r="C39" i="6"/>
  <c r="D35" i="6"/>
  <c r="C35" i="6"/>
  <c r="C43" i="6"/>
  <c r="D26" i="6"/>
  <c r="C26" i="6"/>
  <c r="D21" i="6"/>
  <c r="C21" i="6"/>
  <c r="D10" i="6"/>
  <c r="C10" i="6"/>
  <c r="D43" i="6"/>
  <c r="B43" i="6"/>
  <c r="D22" i="4"/>
  <c r="D6" i="4"/>
  <c r="C6" i="4"/>
  <c r="C10" i="4"/>
  <c r="E10" i="5"/>
  <c r="D10" i="5"/>
  <c r="C10" i="5"/>
  <c r="G9" i="5"/>
  <c r="H9" i="5"/>
  <c r="I9" i="5"/>
  <c r="G8" i="5"/>
  <c r="H8" i="5"/>
  <c r="G7" i="5"/>
  <c r="H7" i="5"/>
  <c r="I7" i="5"/>
  <c r="G6" i="5"/>
  <c r="H6" i="5"/>
  <c r="B38" i="4"/>
  <c r="B34" i="4"/>
  <c r="B25" i="4"/>
  <c r="B20" i="4"/>
  <c r="B6" i="4"/>
  <c r="B10" i="4"/>
  <c r="G45" i="4"/>
  <c r="H46" i="4"/>
  <c r="D38" i="4"/>
  <c r="D42" i="4"/>
  <c r="C38" i="4"/>
  <c r="C42" i="4"/>
  <c r="D34" i="4"/>
  <c r="C34" i="4"/>
  <c r="D25" i="4"/>
  <c r="C25" i="4"/>
  <c r="D20" i="4"/>
  <c r="C20" i="4"/>
  <c r="D10" i="4"/>
  <c r="G10" i="5"/>
  <c r="B42" i="4"/>
  <c r="I6" i="5"/>
  <c r="D6" i="3"/>
  <c r="D14" i="3"/>
  <c r="G53" i="3"/>
  <c r="H54" i="3"/>
  <c r="D45" i="3"/>
  <c r="C45" i="3"/>
  <c r="B45" i="3"/>
  <c r="D41" i="3"/>
  <c r="C41" i="3"/>
  <c r="B36" i="3"/>
  <c r="B41" i="3"/>
  <c r="B50" i="3"/>
  <c r="D32" i="3"/>
  <c r="C32" i="3"/>
  <c r="B32" i="3"/>
  <c r="D26" i="3"/>
  <c r="C26" i="3"/>
  <c r="B26" i="3"/>
  <c r="B14" i="3"/>
  <c r="C6" i="3"/>
  <c r="C14" i="3"/>
  <c r="C50" i="3"/>
  <c r="D50" i="3"/>
  <c r="E10" i="1"/>
  <c r="D10" i="1"/>
  <c r="C10" i="1"/>
  <c r="G10" i="1"/>
  <c r="G9" i="1"/>
  <c r="H9" i="1"/>
  <c r="I9" i="1"/>
  <c r="G8" i="1"/>
  <c r="H8" i="1"/>
  <c r="I8" i="1"/>
  <c r="G7" i="1"/>
  <c r="H7" i="1"/>
  <c r="I7" i="1"/>
  <c r="G6" i="1"/>
  <c r="H6" i="1"/>
  <c r="H10" i="1"/>
  <c r="D13" i="1"/>
  <c r="E13" i="1"/>
  <c r="I6" i="1"/>
  <c r="I10" i="1"/>
  <c r="F13" i="1"/>
  <c r="G13" i="1"/>
  <c r="H10" i="5"/>
  <c r="D13" i="5"/>
  <c r="E13" i="5"/>
  <c r="I8" i="5"/>
  <c r="I10" i="5"/>
  <c r="F13" i="5"/>
  <c r="G13" i="5"/>
  <c r="H10" i="7"/>
  <c r="D13" i="7"/>
  <c r="E13" i="7"/>
  <c r="I6" i="7"/>
  <c r="I10" i="7"/>
  <c r="F13" i="7"/>
  <c r="G13" i="7"/>
  <c r="D10" i="8"/>
  <c r="D47" i="12" l="1"/>
  <c r="B50" i="12" s="1"/>
  <c r="G50" i="12" s="1"/>
  <c r="H51" i="12" s="1"/>
  <c r="C47" i="12"/>
  <c r="C14" i="13" l="1"/>
  <c r="G14" i="13" l="1"/>
  <c r="E14" i="13"/>
</calcChain>
</file>

<file path=xl/sharedStrings.xml><?xml version="1.0" encoding="utf-8"?>
<sst xmlns="http://schemas.openxmlformats.org/spreadsheetml/2006/main" count="633" uniqueCount="145">
  <si>
    <t>Reserves 2018</t>
  </si>
  <si>
    <t>Item</t>
  </si>
  <si>
    <t>Estimated</t>
  </si>
  <si>
    <t>% Per Each</t>
  </si>
  <si>
    <t xml:space="preserve">Money in </t>
  </si>
  <si>
    <t>Years left</t>
  </si>
  <si>
    <t xml:space="preserve">Amount </t>
  </si>
  <si>
    <t>Required</t>
  </si>
  <si>
    <t>2018 Budget</t>
  </si>
  <si>
    <t>Life</t>
  </si>
  <si>
    <t>Cost</t>
  </si>
  <si>
    <t>Reserve</t>
  </si>
  <si>
    <t>Reserves</t>
  </si>
  <si>
    <t xml:space="preserve">for </t>
  </si>
  <si>
    <t>Account</t>
  </si>
  <si>
    <t>Replacement</t>
  </si>
  <si>
    <t>for Life</t>
  </si>
  <si>
    <t>Full Reserves</t>
  </si>
  <si>
    <t>Painting</t>
  </si>
  <si>
    <t>Roof</t>
  </si>
  <si>
    <t>Paving/Maintenance</t>
  </si>
  <si>
    <t>Pool</t>
  </si>
  <si>
    <t>Total</t>
  </si>
  <si>
    <t>Unit Dues</t>
  </si>
  <si>
    <t>% breakdown per Unit</t>
  </si>
  <si>
    <t>Unit Per Month without reserves</t>
  </si>
  <si>
    <t>Full Reserves without maintenance</t>
  </si>
  <si>
    <t>Full reserves with maintenance</t>
  </si>
  <si>
    <t>*The Florida Statues require the Board of Directors to adopt a budget with full reserves.  The unit owners at a duly called meeting, may vote against the funding of full reserves or may opt to vote for reserves "less than adequate", (Partial Reserves)</t>
  </si>
  <si>
    <t>PartialReserves without maintenance</t>
  </si>
  <si>
    <t>Partial reserves with maintenance</t>
  </si>
  <si>
    <t>Partial Reserves 25%</t>
  </si>
  <si>
    <t>Per Unit Per Month</t>
  </si>
  <si>
    <t xml:space="preserve"> </t>
  </si>
  <si>
    <t>January 1, 2018 to December 31, 2018</t>
  </si>
  <si>
    <t xml:space="preserve">Approved Budget </t>
  </si>
  <si>
    <t>2017</t>
  </si>
  <si>
    <t>Expenses 2017</t>
  </si>
  <si>
    <t>2018</t>
  </si>
  <si>
    <t>Income</t>
  </si>
  <si>
    <t>Maintenance Fees</t>
  </si>
  <si>
    <t>Reserve Incomes</t>
  </si>
  <si>
    <t>Late Fees</t>
  </si>
  <si>
    <t>Interest Income</t>
  </si>
  <si>
    <t xml:space="preserve">Total Income </t>
  </si>
  <si>
    <t xml:space="preserve">Expenses </t>
  </si>
  <si>
    <t>General Expenses</t>
  </si>
  <si>
    <t>Office Supplies</t>
  </si>
  <si>
    <t>Postage and Delivery</t>
  </si>
  <si>
    <t>Accounting</t>
  </si>
  <si>
    <t>Management Fees</t>
  </si>
  <si>
    <t>Fees &amp; Permits (Annual Condo &amp; Corp Renewal)</t>
  </si>
  <si>
    <t>Legal Expense</t>
  </si>
  <si>
    <t>Total General Expenses:</t>
  </si>
  <si>
    <t>Building Expenses</t>
  </si>
  <si>
    <t>Maintenance &amp; Repair</t>
  </si>
  <si>
    <t>Cleaning</t>
  </si>
  <si>
    <t>Total Building Expenses:</t>
  </si>
  <si>
    <t>Grounds Expenses:</t>
  </si>
  <si>
    <t xml:space="preserve">Lawn Maintenance </t>
  </si>
  <si>
    <t>Irrigation Expense</t>
  </si>
  <si>
    <t>Tree Trimming</t>
  </si>
  <si>
    <t>Pool Service</t>
  </si>
  <si>
    <t>Gardening/Projects</t>
  </si>
  <si>
    <t xml:space="preserve">Total Grounds Expenses:  </t>
  </si>
  <si>
    <t>Utility Expenses:</t>
  </si>
  <si>
    <t>Electricity</t>
  </si>
  <si>
    <t>Water &amp; Sanitation</t>
  </si>
  <si>
    <t>Total Utility Expenses:</t>
  </si>
  <si>
    <t>Insurance Expenses</t>
  </si>
  <si>
    <t>Insurance Package</t>
  </si>
  <si>
    <t xml:space="preserve">Total Insurance Expenses:  </t>
  </si>
  <si>
    <t>Total Operating Expenses</t>
  </si>
  <si>
    <t>Without Reserves</t>
  </si>
  <si>
    <t>Sunland Apartments 2, Inc Budget 2018</t>
  </si>
  <si>
    <t>Application Income</t>
  </si>
  <si>
    <t>Insurance Income</t>
  </si>
  <si>
    <t>Application Expense</t>
  </si>
  <si>
    <t>Insurance Claim Expense</t>
  </si>
  <si>
    <t>Laundry Income</t>
  </si>
  <si>
    <t>Laundry Expense</t>
  </si>
  <si>
    <t>Sunland Apartments 2, Inc Reserves 2018</t>
  </si>
  <si>
    <t>Rental Income</t>
  </si>
  <si>
    <t>Bank Fees</t>
  </si>
  <si>
    <t>Pest Control/Termites Expense</t>
  </si>
  <si>
    <t>Pool Expense</t>
  </si>
  <si>
    <t>Bad Debt Write Off</t>
  </si>
  <si>
    <t>Insurance Claim - Income $285,000.00
Expenses for Insurance Repairs - $302,000.00</t>
  </si>
  <si>
    <t>Sunland Apartments 2, Inc Budget 2019</t>
  </si>
  <si>
    <t>January 1, 2019 to December 31, 2019</t>
  </si>
  <si>
    <t>Expenses 2018</t>
  </si>
  <si>
    <t>2019</t>
  </si>
  <si>
    <t>Sunland Apartments 2, Inc Reserves 2019</t>
  </si>
  <si>
    <t>2019 Budget</t>
  </si>
  <si>
    <t>Irrigation Expense and Water</t>
  </si>
  <si>
    <t>Reserves 2019</t>
  </si>
  <si>
    <t>It is recommended that all Unit Owners have insurance for their Units.  Please contact Jesika Zeller at John Galt Insurance at 954-440-2855</t>
  </si>
  <si>
    <t>Sunland Apartments 2, Inc Reserves 2020</t>
  </si>
  <si>
    <t>2020 Budget</t>
  </si>
  <si>
    <t>Sunland Apartments 2, Inc Budget 2020</t>
  </si>
  <si>
    <t>January 1, 2020 to December 31, 2020</t>
  </si>
  <si>
    <t>Expenses 2019</t>
  </si>
  <si>
    <t>2020</t>
  </si>
  <si>
    <t>Internet and Cable</t>
  </si>
  <si>
    <t>Partial reserves with maintenance 25%</t>
  </si>
  <si>
    <t>PartialReserves without maintenance 25%</t>
  </si>
  <si>
    <t>Sunland Apartments 2, Inc Reserves 2021</t>
  </si>
  <si>
    <t>2021 Budget</t>
  </si>
  <si>
    <t>Sunland Apartments 2, Inc Budget 2021</t>
  </si>
  <si>
    <t>January 1, 2021 to December 31, 2021</t>
  </si>
  <si>
    <t>Expenses 2020</t>
  </si>
  <si>
    <t>2021</t>
  </si>
  <si>
    <t>Reserves 2020</t>
  </si>
  <si>
    <t>Door Replacement</t>
  </si>
  <si>
    <t>Plumbing Expense</t>
  </si>
  <si>
    <t>Railing Expense</t>
  </si>
  <si>
    <t>Roof Expense</t>
  </si>
  <si>
    <t>Sidewalk Expense</t>
  </si>
  <si>
    <t>Loan Repayment</t>
  </si>
  <si>
    <t>Lawn Maintenance/Projects</t>
  </si>
  <si>
    <t>Expenses 2021</t>
  </si>
  <si>
    <t>2022</t>
  </si>
  <si>
    <t xml:space="preserve">Proposed Budget </t>
  </si>
  <si>
    <t>Paint Expense</t>
  </si>
  <si>
    <t>Sunland Apartments 2, Inc Budget 2022</t>
  </si>
  <si>
    <t>January 1, 2022 to December 31, 2022</t>
  </si>
  <si>
    <t>Reserves 2022</t>
  </si>
  <si>
    <t>Fees &amp; Permits</t>
  </si>
  <si>
    <t>Sunland Apartments 2, Inc Reserves 2022</t>
  </si>
  <si>
    <t>2022 Budget</t>
  </si>
  <si>
    <t>2023</t>
  </si>
  <si>
    <t>Expenses 2022</t>
  </si>
  <si>
    <t>Sunland Apartments 2, Inc Budget 2023</t>
  </si>
  <si>
    <t>January 1, 2023 to December 31, 2023</t>
  </si>
  <si>
    <t>Sunland Apartments 2, Inc Reserves 2023</t>
  </si>
  <si>
    <t>2023 Budget</t>
  </si>
  <si>
    <t>Concrete Restoration</t>
  </si>
  <si>
    <t>Reserves 2023</t>
  </si>
  <si>
    <t>Sunland Apartments 2, Inc Reserves 2024</t>
  </si>
  <si>
    <t>Expenses 2023</t>
  </si>
  <si>
    <t>2024</t>
  </si>
  <si>
    <t>2023  amended</t>
  </si>
  <si>
    <t>2024 Budget</t>
  </si>
  <si>
    <t>Sunland Apartments 2, Inc Budget 2024</t>
  </si>
  <si>
    <t>January 1, 2024 to December 31,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</si>
</sst>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&quot;$&quot;#,##0.00"/>
    <numFmt numFmtId="165" formatCode="&quot;$&quot;#,##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u/>
      <sz val="24"/>
      <color theme="1"/>
      <name val="Times New Roman"/>
      <family val="1"/>
    </font>
    <font>
      <b/>
      <sz val="24"/>
      <color theme="1"/>
      <name val="Times New Roman"/>
      <family val="1"/>
    </font>
    <font>
      <sz val="24"/>
      <color theme="1"/>
      <name val="Times New Roman"/>
      <family val="1"/>
    </font>
    <font>
      <u/>
      <sz val="24"/>
      <color theme="1"/>
      <name val="Times New Roman"/>
      <family val="1"/>
    </font>
    <font>
      <sz val="16"/>
      <color theme="1"/>
      <name val="Times New Roman"/>
      <family val="1"/>
    </font>
    <font>
      <sz val="20"/>
      <color theme="1"/>
      <name val="Times New Roman"/>
      <family val="1"/>
    </font>
    <font>
      <b/>
      <sz val="2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8" fontId="2" fillId="0" borderId="1" xfId="0" applyNumberFormat="1" applyFont="1" applyBorder="1"/>
    <xf numFmtId="10" fontId="2" fillId="0" borderId="1" xfId="0" applyNumberFormat="1" applyFont="1" applyBorder="1" applyAlignment="1">
      <alignment horizontal="center"/>
    </xf>
    <xf numFmtId="8" fontId="2" fillId="0" borderId="1" xfId="0" applyNumberFormat="1" applyFont="1" applyBorder="1" applyAlignment="1">
      <alignment horizontal="center"/>
    </xf>
    <xf numFmtId="8" fontId="1" fillId="0" borderId="1" xfId="0" applyNumberFormat="1" applyFont="1" applyBorder="1"/>
    <xf numFmtId="10" fontId="1" fillId="0" borderId="1" xfId="0" applyNumberFormat="1" applyFont="1" applyBorder="1" applyAlignment="1">
      <alignment horizontal="center"/>
    </xf>
    <xf numFmtId="8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8" fontId="5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9" fillId="0" borderId="0" xfId="0" applyFont="1"/>
    <xf numFmtId="164" fontId="8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8" fillId="0" borderId="0" xfId="0" applyFont="1"/>
    <xf numFmtId="164" fontId="9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center"/>
    </xf>
    <xf numFmtId="0" fontId="7" fillId="0" borderId="0" xfId="0" applyFont="1"/>
    <xf numFmtId="0" fontId="7" fillId="0" borderId="10" xfId="0" applyFont="1" applyBorder="1" applyAlignment="1">
      <alignment horizontal="center"/>
    </xf>
    <xf numFmtId="164" fontId="8" fillId="0" borderId="11" xfId="0" applyNumberFormat="1" applyFont="1" applyBorder="1" applyAlignment="1">
      <alignment horizontal="center" wrapText="1"/>
    </xf>
    <xf numFmtId="164" fontId="9" fillId="0" borderId="13" xfId="0" applyNumberFormat="1" applyFont="1" applyBorder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/>
    </xf>
    <xf numFmtId="164" fontId="12" fillId="0" borderId="1" xfId="0" applyNumberFormat="1" applyFont="1" applyBorder="1" applyAlignment="1">
      <alignment horizontal="center"/>
    </xf>
    <xf numFmtId="164" fontId="12" fillId="0" borderId="0" xfId="0" applyNumberFormat="1" applyFont="1"/>
    <xf numFmtId="164" fontId="12" fillId="0" borderId="0" xfId="0" applyNumberFormat="1" applyFont="1" applyAlignment="1">
      <alignment horizontal="center"/>
    </xf>
    <xf numFmtId="164" fontId="11" fillId="0" borderId="0" xfId="0" applyNumberFormat="1" applyFont="1" applyAlignment="1">
      <alignment horizontal="center"/>
    </xf>
    <xf numFmtId="164" fontId="11" fillId="0" borderId="0" xfId="0" applyNumberFormat="1" applyFont="1"/>
    <xf numFmtId="0" fontId="8" fillId="0" borderId="12" xfId="0" applyFont="1" applyBorder="1" applyAlignment="1">
      <alignment horizontal="center"/>
    </xf>
    <xf numFmtId="164" fontId="7" fillId="0" borderId="0" xfId="0" applyNumberFormat="1" applyFont="1" applyAlignment="1">
      <alignment horizontal="center"/>
    </xf>
    <xf numFmtId="164" fontId="8" fillId="0" borderId="13" xfId="0" applyNumberFormat="1" applyFont="1" applyBorder="1" applyAlignment="1">
      <alignment horizontal="center"/>
    </xf>
    <xf numFmtId="164" fontId="7" fillId="0" borderId="14" xfId="0" applyNumberFormat="1" applyFont="1" applyBorder="1" applyAlignment="1">
      <alignment horizontal="center"/>
    </xf>
    <xf numFmtId="0" fontId="7" fillId="2" borderId="0" xfId="0" applyFont="1" applyFill="1"/>
    <xf numFmtId="164" fontId="8" fillId="2" borderId="0" xfId="0" applyNumberFormat="1" applyFont="1" applyFill="1" applyAlignment="1">
      <alignment horizontal="center"/>
    </xf>
    <xf numFmtId="0" fontId="9" fillId="0" borderId="0" xfId="0" applyFont="1" applyAlignment="1">
      <alignment wrapText="1"/>
    </xf>
    <xf numFmtId="165" fontId="4" fillId="0" borderId="1" xfId="0" applyNumberFormat="1" applyFont="1" applyBorder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64" fontId="8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165" fontId="8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164" fontId="8" fillId="0" borderId="15" xfId="0" applyNumberFormat="1" applyFont="1" applyBorder="1" applyAlignment="1">
      <alignment horizontal="center" wrapText="1"/>
    </xf>
    <xf numFmtId="164" fontId="8" fillId="0" borderId="0" xfId="0" applyNumberFormat="1" applyFont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13" fillId="0" borderId="15" xfId="0" applyFont="1" applyBorder="1" applyAlignment="1">
      <alignment horizontal="center" wrapText="1"/>
    </xf>
    <xf numFmtId="0" fontId="13" fillId="0" borderId="0" xfId="0" applyFont="1" applyAlignment="1">
      <alignment horizontal="center" wrapText="1"/>
    </xf>
    <xf numFmtId="0" fontId="13" fillId="0" borderId="16" xfId="0" applyFont="1" applyBorder="1" applyAlignment="1">
      <alignment horizontal="center" wrapText="1"/>
    </xf>
    <xf numFmtId="0" fontId="13" fillId="0" borderId="7" xfId="0" applyFont="1" applyBorder="1" applyAlignment="1">
      <alignment horizontal="center" wrapText="1"/>
    </xf>
    <xf numFmtId="0" fontId="13" fillId="0" borderId="8" xfId="0" applyFont="1" applyBorder="1" applyAlignment="1">
      <alignment horizontal="center" wrapText="1"/>
    </xf>
    <xf numFmtId="0" fontId="13" fillId="0" borderId="9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83290-E9FD-4C86-BAF5-E1B653EE3970}">
  <sheetPr>
    <pageSetUpPr fitToPage="1"/>
  </sheetPr>
  <dimension ref="A1:J59"/>
  <sheetViews>
    <sheetView view="pageBreakPreview" zoomScale="50" zoomScaleNormal="53" zoomScaleSheetLayoutView="50" workbookViewId="0">
      <selection activeCell="D47" sqref="C27:D47"/>
    </sheetView>
  </sheetViews>
  <sheetFormatPr defaultColWidth="70.44140625" defaultRowHeight="21" x14ac:dyDescent="0.4"/>
  <cols>
    <col min="1" max="1" width="70.44140625" style="33"/>
    <col min="2" max="2" width="52.77734375" style="40" customWidth="1"/>
    <col min="3" max="3" width="48" style="40" customWidth="1"/>
    <col min="4" max="4" width="55.21875" style="40" customWidth="1"/>
    <col min="5" max="8" width="70.44140625" style="33"/>
    <col min="9" max="9" width="70.44140625" style="34"/>
    <col min="10" max="16384" width="70.44140625" style="33"/>
  </cols>
  <sheetData>
    <row r="1" spans="1:9" ht="30" x14ac:dyDescent="0.5">
      <c r="A1" s="55" t="s">
        <v>74</v>
      </c>
      <c r="B1" s="55"/>
      <c r="C1" s="55"/>
      <c r="D1" s="55"/>
    </row>
    <row r="2" spans="1:9" ht="54" customHeight="1" x14ac:dyDescent="0.4">
      <c r="A2" s="56" t="s">
        <v>34</v>
      </c>
      <c r="B2" s="56"/>
      <c r="C2" s="56"/>
      <c r="D2" s="56"/>
    </row>
    <row r="3" spans="1:9" ht="57" customHeight="1" x14ac:dyDescent="0.55000000000000004">
      <c r="A3" s="23"/>
      <c r="B3" s="24" t="s">
        <v>35</v>
      </c>
      <c r="C3" s="24" t="s">
        <v>2</v>
      </c>
      <c r="D3" s="24" t="s">
        <v>35</v>
      </c>
    </row>
    <row r="4" spans="1:9" ht="25.5" customHeight="1" x14ac:dyDescent="0.55000000000000004">
      <c r="A4" s="23"/>
      <c r="B4" s="25" t="s">
        <v>36</v>
      </c>
      <c r="C4" s="24" t="s">
        <v>37</v>
      </c>
      <c r="D4" s="25" t="s">
        <v>38</v>
      </c>
      <c r="I4" s="33"/>
    </row>
    <row r="5" spans="1:9" ht="25.5" customHeight="1" x14ac:dyDescent="0.55000000000000004">
      <c r="A5" s="26" t="s">
        <v>39</v>
      </c>
      <c r="B5" s="27"/>
      <c r="C5" s="27"/>
      <c r="D5" s="27"/>
      <c r="I5" s="33"/>
    </row>
    <row r="6" spans="1:9" ht="25.5" customHeight="1" x14ac:dyDescent="0.55000000000000004">
      <c r="A6" s="23" t="s">
        <v>40</v>
      </c>
      <c r="B6" s="27">
        <v>172800</v>
      </c>
      <c r="C6" s="27">
        <f>225*64*12</f>
        <v>172800</v>
      </c>
      <c r="D6" s="27">
        <f>240*64*12</f>
        <v>184320</v>
      </c>
      <c r="I6" s="33"/>
    </row>
    <row r="7" spans="1:9" ht="25.5" customHeight="1" x14ac:dyDescent="0.55000000000000004">
      <c r="A7" s="23" t="s">
        <v>41</v>
      </c>
      <c r="B7" s="27">
        <v>0</v>
      </c>
      <c r="C7" s="27">
        <v>0</v>
      </c>
      <c r="D7" s="27">
        <v>0</v>
      </c>
      <c r="I7" s="33"/>
    </row>
    <row r="8" spans="1:9" ht="25.5" customHeight="1" x14ac:dyDescent="0.55000000000000004">
      <c r="A8" s="23" t="s">
        <v>79</v>
      </c>
      <c r="B8" s="27">
        <v>4750</v>
      </c>
      <c r="C8" s="27">
        <v>1500</v>
      </c>
      <c r="D8" s="27">
        <v>1500</v>
      </c>
      <c r="I8" s="33"/>
    </row>
    <row r="9" spans="1:9" ht="25.5" customHeight="1" x14ac:dyDescent="0.55000000000000004">
      <c r="A9" s="23" t="s">
        <v>42</v>
      </c>
      <c r="B9" s="27">
        <v>800</v>
      </c>
      <c r="C9" s="27">
        <v>200</v>
      </c>
      <c r="D9" s="27">
        <v>200</v>
      </c>
      <c r="I9" s="33"/>
    </row>
    <row r="10" spans="1:9" ht="25.5" customHeight="1" x14ac:dyDescent="0.55000000000000004">
      <c r="A10" s="23" t="s">
        <v>75</v>
      </c>
      <c r="B10" s="27">
        <v>700</v>
      </c>
      <c r="C10" s="27">
        <v>300</v>
      </c>
      <c r="D10" s="27">
        <v>0</v>
      </c>
      <c r="I10" s="33"/>
    </row>
    <row r="11" spans="1:9" ht="25.5" customHeight="1" x14ac:dyDescent="0.55000000000000004">
      <c r="A11" s="23" t="s">
        <v>76</v>
      </c>
      <c r="B11" s="27">
        <v>0</v>
      </c>
      <c r="C11" s="27">
        <v>140297.04999999999</v>
      </c>
      <c r="D11" s="27">
        <v>0</v>
      </c>
      <c r="I11" s="33"/>
    </row>
    <row r="12" spans="1:9" ht="25.5" customHeight="1" x14ac:dyDescent="0.55000000000000004">
      <c r="A12" s="23" t="s">
        <v>82</v>
      </c>
      <c r="B12" s="27">
        <v>7000</v>
      </c>
      <c r="C12" s="27"/>
      <c r="D12" s="27"/>
      <c r="I12" s="33"/>
    </row>
    <row r="13" spans="1:9" ht="25.5" customHeight="1" x14ac:dyDescent="0.55000000000000004">
      <c r="A13" s="23" t="s">
        <v>43</v>
      </c>
      <c r="B13" s="28">
        <v>0</v>
      </c>
      <c r="C13" s="28">
        <v>60</v>
      </c>
      <c r="D13" s="28">
        <v>60</v>
      </c>
      <c r="I13" s="33"/>
    </row>
    <row r="14" spans="1:9" ht="25.5" customHeight="1" x14ac:dyDescent="0.5">
      <c r="A14" s="26" t="s">
        <v>44</v>
      </c>
      <c r="B14" s="24">
        <f>SUM(B6:B13)</f>
        <v>186050</v>
      </c>
      <c r="C14" s="24">
        <f t="shared" ref="C14" si="0">SUM(C6:C13)</f>
        <v>315157.05</v>
      </c>
      <c r="D14" s="24">
        <f>SUM(D6:D13)</f>
        <v>186080</v>
      </c>
      <c r="I14" s="33"/>
    </row>
    <row r="15" spans="1:9" ht="25.5" customHeight="1" x14ac:dyDescent="0.55000000000000004">
      <c r="A15" s="29" t="s">
        <v>45</v>
      </c>
      <c r="B15" s="27"/>
      <c r="C15" s="27"/>
      <c r="D15" s="27"/>
      <c r="I15" s="33"/>
    </row>
    <row r="16" spans="1:9" ht="25.5" customHeight="1" x14ac:dyDescent="0.55000000000000004">
      <c r="A16" s="29" t="s">
        <v>46</v>
      </c>
      <c r="B16" s="27"/>
      <c r="C16" s="27"/>
      <c r="D16" s="27"/>
      <c r="I16" s="33"/>
    </row>
    <row r="17" spans="1:9" ht="25.5" customHeight="1" x14ac:dyDescent="0.55000000000000004">
      <c r="A17" s="23" t="s">
        <v>47</v>
      </c>
      <c r="B17" s="27">
        <v>1000</v>
      </c>
      <c r="C17" s="27">
        <v>1000</v>
      </c>
      <c r="D17" s="27">
        <v>1000</v>
      </c>
      <c r="I17" s="33"/>
    </row>
    <row r="18" spans="1:9" ht="25.5" customHeight="1" x14ac:dyDescent="0.55000000000000004">
      <c r="A18" s="23" t="s">
        <v>86</v>
      </c>
      <c r="B18" s="27">
        <v>2880</v>
      </c>
      <c r="C18" s="27">
        <v>2880</v>
      </c>
      <c r="D18" s="27">
        <v>2800</v>
      </c>
      <c r="I18" s="33"/>
    </row>
    <row r="19" spans="1:9" ht="25.5" customHeight="1" x14ac:dyDescent="0.55000000000000004">
      <c r="A19" s="23" t="s">
        <v>48</v>
      </c>
      <c r="B19" s="27">
        <v>0</v>
      </c>
      <c r="C19" s="27">
        <v>250</v>
      </c>
      <c r="D19" s="27">
        <v>250</v>
      </c>
      <c r="I19" s="33"/>
    </row>
    <row r="20" spans="1:9" ht="25.5" customHeight="1" x14ac:dyDescent="0.55000000000000004">
      <c r="A20" s="23" t="s">
        <v>77</v>
      </c>
      <c r="B20" s="27">
        <v>0</v>
      </c>
      <c r="C20" s="27">
        <v>268</v>
      </c>
      <c r="D20" s="27">
        <v>0</v>
      </c>
      <c r="I20" s="33"/>
    </row>
    <row r="21" spans="1:9" ht="25.5" customHeight="1" x14ac:dyDescent="0.55000000000000004">
      <c r="A21" s="23" t="s">
        <v>49</v>
      </c>
      <c r="B21" s="27">
        <v>750</v>
      </c>
      <c r="C21" s="27">
        <v>300</v>
      </c>
      <c r="D21" s="27">
        <v>300</v>
      </c>
      <c r="I21" s="33"/>
    </row>
    <row r="22" spans="1:9" ht="25.5" customHeight="1" x14ac:dyDescent="0.55000000000000004">
      <c r="A22" s="23" t="s">
        <v>50</v>
      </c>
      <c r="B22" s="27">
        <v>8100</v>
      </c>
      <c r="C22" s="27">
        <v>8400</v>
      </c>
      <c r="D22" s="27">
        <v>8400</v>
      </c>
      <c r="I22" s="33"/>
    </row>
    <row r="23" spans="1:9" ht="25.5" customHeight="1" x14ac:dyDescent="0.55000000000000004">
      <c r="A23" s="23" t="s">
        <v>51</v>
      </c>
      <c r="B23" s="27">
        <v>1500</v>
      </c>
      <c r="C23" s="27">
        <v>400</v>
      </c>
      <c r="D23" s="27">
        <v>400</v>
      </c>
      <c r="I23" s="33"/>
    </row>
    <row r="24" spans="1:9" ht="25.5" customHeight="1" x14ac:dyDescent="0.55000000000000004">
      <c r="A24" s="23" t="s">
        <v>83</v>
      </c>
      <c r="B24" s="27">
        <v>100</v>
      </c>
      <c r="C24" s="27">
        <v>0</v>
      </c>
      <c r="D24" s="27">
        <v>0</v>
      </c>
      <c r="I24" s="33"/>
    </row>
    <row r="25" spans="1:9" ht="25.5" customHeight="1" x14ac:dyDescent="0.55000000000000004">
      <c r="A25" s="23" t="s">
        <v>52</v>
      </c>
      <c r="B25" s="28">
        <v>1250</v>
      </c>
      <c r="C25" s="28">
        <v>7800</v>
      </c>
      <c r="D25" s="28">
        <v>8000</v>
      </c>
      <c r="I25" s="33"/>
    </row>
    <row r="26" spans="1:9" ht="25.5" customHeight="1" x14ac:dyDescent="0.5">
      <c r="A26" s="29" t="s">
        <v>53</v>
      </c>
      <c r="B26" s="24">
        <f>SUM(B17:B25)</f>
        <v>15580</v>
      </c>
      <c r="C26" s="24">
        <f>SUM(C17:C25)</f>
        <v>21298</v>
      </c>
      <c r="D26" s="24">
        <f>SUM(D17:D25)</f>
        <v>21150</v>
      </c>
      <c r="I26" s="33"/>
    </row>
    <row r="27" spans="1:9" ht="25.5" customHeight="1" x14ac:dyDescent="0.55000000000000004">
      <c r="A27" s="29" t="s">
        <v>54</v>
      </c>
      <c r="B27" s="27"/>
      <c r="C27" s="27"/>
      <c r="D27" s="27"/>
      <c r="I27" s="33"/>
    </row>
    <row r="28" spans="1:9" ht="25.5" customHeight="1" x14ac:dyDescent="0.55000000000000004">
      <c r="A28" s="23" t="s">
        <v>55</v>
      </c>
      <c r="B28" s="27">
        <v>12500</v>
      </c>
      <c r="C28" s="27">
        <v>12000</v>
      </c>
      <c r="D28" s="27">
        <v>25000</v>
      </c>
      <c r="I28" s="33"/>
    </row>
    <row r="29" spans="1:9" ht="25.5" customHeight="1" x14ac:dyDescent="0.55000000000000004">
      <c r="A29" s="23" t="s">
        <v>78</v>
      </c>
      <c r="B29" s="27">
        <v>0</v>
      </c>
      <c r="C29" s="27">
        <v>113000</v>
      </c>
      <c r="D29" s="27">
        <v>0</v>
      </c>
      <c r="I29" s="33"/>
    </row>
    <row r="30" spans="1:9" ht="25.5" customHeight="1" x14ac:dyDescent="0.55000000000000004">
      <c r="A30" s="23" t="s">
        <v>56</v>
      </c>
      <c r="B30" s="27">
        <v>0</v>
      </c>
      <c r="C30" s="27">
        <v>1500</v>
      </c>
      <c r="D30" s="27">
        <v>2000</v>
      </c>
      <c r="I30" s="33"/>
    </row>
    <row r="31" spans="1:9" ht="25.5" customHeight="1" x14ac:dyDescent="0.55000000000000004">
      <c r="A31" s="23" t="s">
        <v>80</v>
      </c>
      <c r="B31" s="28">
        <v>2000</v>
      </c>
      <c r="C31" s="28">
        <v>1000</v>
      </c>
      <c r="D31" s="28">
        <v>2000</v>
      </c>
      <c r="I31" s="33"/>
    </row>
    <row r="32" spans="1:9" ht="25.5" customHeight="1" x14ac:dyDescent="0.5">
      <c r="A32" s="29" t="s">
        <v>57</v>
      </c>
      <c r="B32" s="24">
        <f>SUM(B28:B31)</f>
        <v>14500</v>
      </c>
      <c r="C32" s="24">
        <f>SUM(C28:C31)</f>
        <v>127500</v>
      </c>
      <c r="D32" s="24">
        <f>SUM(D28:D31)</f>
        <v>29000</v>
      </c>
      <c r="I32" s="33"/>
    </row>
    <row r="33" spans="1:9" ht="25.5" customHeight="1" x14ac:dyDescent="0.55000000000000004">
      <c r="A33" s="29" t="s">
        <v>58</v>
      </c>
      <c r="B33" s="27"/>
      <c r="C33" s="27"/>
      <c r="D33" s="27"/>
      <c r="I33" s="33"/>
    </row>
    <row r="34" spans="1:9" ht="25.5" customHeight="1" x14ac:dyDescent="0.55000000000000004">
      <c r="A34" s="23" t="s">
        <v>59</v>
      </c>
      <c r="B34" s="27">
        <v>7200</v>
      </c>
      <c r="C34" s="27">
        <v>7200</v>
      </c>
      <c r="D34" s="27">
        <v>7500</v>
      </c>
      <c r="I34" s="33"/>
    </row>
    <row r="35" spans="1:9" ht="25.5" customHeight="1" x14ac:dyDescent="0.55000000000000004">
      <c r="A35" s="23" t="s">
        <v>60</v>
      </c>
      <c r="B35" s="27">
        <v>3500</v>
      </c>
      <c r="C35" s="27">
        <v>2600</v>
      </c>
      <c r="D35" s="27">
        <v>2000</v>
      </c>
      <c r="I35" s="33"/>
    </row>
    <row r="36" spans="1:9" ht="25.5" customHeight="1" x14ac:dyDescent="0.55000000000000004">
      <c r="A36" s="23" t="s">
        <v>84</v>
      </c>
      <c r="B36" s="27">
        <f>5500+16020</f>
        <v>21520</v>
      </c>
      <c r="C36" s="27">
        <v>5000</v>
      </c>
      <c r="D36" s="27">
        <v>5320</v>
      </c>
      <c r="I36" s="33"/>
    </row>
    <row r="37" spans="1:9" ht="25.5" customHeight="1" x14ac:dyDescent="0.55000000000000004">
      <c r="A37" s="23" t="s">
        <v>61</v>
      </c>
      <c r="B37" s="27">
        <v>1500</v>
      </c>
      <c r="C37" s="27">
        <v>1000</v>
      </c>
      <c r="D37" s="27">
        <v>1200</v>
      </c>
      <c r="I37" s="33"/>
    </row>
    <row r="38" spans="1:9" ht="25.5" customHeight="1" x14ac:dyDescent="0.55000000000000004">
      <c r="A38" s="23" t="s">
        <v>62</v>
      </c>
      <c r="B38" s="27">
        <v>4500</v>
      </c>
      <c r="C38" s="27">
        <v>3200</v>
      </c>
      <c r="D38" s="27">
        <v>3500</v>
      </c>
      <c r="I38" s="33"/>
    </row>
    <row r="39" spans="1:9" ht="25.5" customHeight="1" x14ac:dyDescent="0.55000000000000004">
      <c r="A39" s="23" t="s">
        <v>85</v>
      </c>
      <c r="B39" s="27">
        <v>4500</v>
      </c>
      <c r="C39" s="27">
        <v>4500</v>
      </c>
      <c r="D39" s="27">
        <v>4800</v>
      </c>
      <c r="I39" s="33"/>
    </row>
    <row r="40" spans="1:9" ht="25.5" customHeight="1" x14ac:dyDescent="0.55000000000000004">
      <c r="A40" s="23" t="s">
        <v>63</v>
      </c>
      <c r="B40" s="28">
        <v>14000</v>
      </c>
      <c r="C40" s="28">
        <v>0</v>
      </c>
      <c r="D40" s="28">
        <v>14000</v>
      </c>
      <c r="I40" s="33"/>
    </row>
    <row r="41" spans="1:9" ht="25.5" customHeight="1" x14ac:dyDescent="0.5">
      <c r="A41" s="29" t="s">
        <v>64</v>
      </c>
      <c r="B41" s="24">
        <f>SUM(B34:B40)</f>
        <v>56720</v>
      </c>
      <c r="C41" s="24">
        <f>SUM(C34:C40)</f>
        <v>23500</v>
      </c>
      <c r="D41" s="24">
        <f t="shared" ref="D41" si="1">SUM(D34:D40)</f>
        <v>38320</v>
      </c>
      <c r="I41" s="33"/>
    </row>
    <row r="42" spans="1:9" ht="25.5" customHeight="1" x14ac:dyDescent="0.55000000000000004">
      <c r="A42" s="29" t="s">
        <v>65</v>
      </c>
      <c r="B42" s="27"/>
      <c r="C42" s="27"/>
      <c r="D42" s="27"/>
      <c r="I42" s="33"/>
    </row>
    <row r="43" spans="1:9" ht="25.5" customHeight="1" x14ac:dyDescent="0.55000000000000004">
      <c r="A43" s="23" t="s">
        <v>66</v>
      </c>
      <c r="B43" s="27">
        <v>6500</v>
      </c>
      <c r="C43" s="27">
        <v>6000</v>
      </c>
      <c r="D43" s="27">
        <v>6500</v>
      </c>
      <c r="I43" s="33"/>
    </row>
    <row r="44" spans="1:9" ht="25.5" customHeight="1" x14ac:dyDescent="0.55000000000000004">
      <c r="A44" s="23" t="s">
        <v>67</v>
      </c>
      <c r="B44" s="27">
        <v>41000</v>
      </c>
      <c r="C44" s="27">
        <v>27000</v>
      </c>
      <c r="D44" s="27">
        <v>31000</v>
      </c>
      <c r="I44" s="33"/>
    </row>
    <row r="45" spans="1:9" ht="25.5" customHeight="1" x14ac:dyDescent="0.5">
      <c r="A45" s="29" t="s">
        <v>68</v>
      </c>
      <c r="B45" s="43">
        <f>SUM(B43:B44)</f>
        <v>47500</v>
      </c>
      <c r="C45" s="43">
        <f>SUM(C43:C44)</f>
        <v>33000</v>
      </c>
      <c r="D45" s="43">
        <f>SUM(D43:D44)</f>
        <v>37500</v>
      </c>
      <c r="I45" s="33"/>
    </row>
    <row r="46" spans="1:9" ht="25.5" customHeight="1" x14ac:dyDescent="0.5">
      <c r="A46" s="29" t="s">
        <v>0</v>
      </c>
      <c r="B46" s="24">
        <v>0</v>
      </c>
      <c r="C46" s="24">
        <v>0</v>
      </c>
      <c r="D46" s="24">
        <v>0</v>
      </c>
      <c r="I46" s="33"/>
    </row>
    <row r="47" spans="1:9" ht="25.5" customHeight="1" x14ac:dyDescent="0.55000000000000004">
      <c r="A47" s="29" t="s">
        <v>69</v>
      </c>
      <c r="B47" s="27"/>
      <c r="C47" s="27"/>
      <c r="D47" s="27"/>
      <c r="I47" s="33"/>
    </row>
    <row r="48" spans="1:9" ht="25.5" customHeight="1" x14ac:dyDescent="0.55000000000000004">
      <c r="A48" s="23" t="s">
        <v>70</v>
      </c>
      <c r="B48" s="27"/>
      <c r="C48" s="27">
        <v>118</v>
      </c>
      <c r="D48" s="27">
        <v>0</v>
      </c>
      <c r="I48" s="33"/>
    </row>
    <row r="49" spans="1:10" ht="25.5" customHeight="1" x14ac:dyDescent="0.5">
      <c r="A49" s="29" t="s">
        <v>71</v>
      </c>
      <c r="B49" s="43">
        <v>51750</v>
      </c>
      <c r="C49" s="43">
        <v>120000</v>
      </c>
      <c r="D49" s="43">
        <v>60110</v>
      </c>
      <c r="I49" s="33"/>
    </row>
    <row r="50" spans="1:10" ht="25.5" customHeight="1" x14ac:dyDescent="0.5">
      <c r="A50" s="29" t="s">
        <v>72</v>
      </c>
      <c r="B50" s="24">
        <f>SUM(B49+B45+B41+B32++B26)</f>
        <v>186050</v>
      </c>
      <c r="C50" s="24">
        <f>SUM(C49+C45+C41+C32+C26+C46)</f>
        <v>325298</v>
      </c>
      <c r="D50" s="24">
        <f>SUM(D49+D45+D41+D32+D26+D46)</f>
        <v>186080</v>
      </c>
      <c r="I50" s="33"/>
    </row>
    <row r="51" spans="1:10" ht="31.2" thickBot="1" x14ac:dyDescent="0.6">
      <c r="A51" s="23"/>
      <c r="B51" s="27"/>
      <c r="C51" s="27"/>
      <c r="D51" s="27"/>
    </row>
    <row r="52" spans="1:10" s="35" customFormat="1" ht="30" x14ac:dyDescent="0.5">
      <c r="A52" s="30" t="s">
        <v>23</v>
      </c>
      <c r="B52" s="31" t="s">
        <v>73</v>
      </c>
      <c r="C52" s="57" t="s">
        <v>87</v>
      </c>
      <c r="D52" s="58"/>
      <c r="F52" s="36"/>
      <c r="G52" s="37"/>
      <c r="H52" s="36"/>
      <c r="I52" s="36"/>
      <c r="J52" s="36"/>
    </row>
    <row r="53" spans="1:10" s="35" customFormat="1" ht="36" customHeight="1" x14ac:dyDescent="0.55000000000000004">
      <c r="A53" s="42" t="s">
        <v>32</v>
      </c>
      <c r="B53" s="32">
        <v>240</v>
      </c>
      <c r="C53" s="57"/>
      <c r="D53" s="58"/>
      <c r="E53" s="38"/>
      <c r="F53" s="39"/>
      <c r="G53" s="37">
        <f>SUM(B53*6*12)</f>
        <v>17280</v>
      </c>
      <c r="H53" s="39"/>
      <c r="I53" s="39"/>
      <c r="J53" s="39"/>
    </row>
    <row r="54" spans="1:10" x14ac:dyDescent="0.4">
      <c r="B54" s="34"/>
      <c r="F54" s="41"/>
      <c r="H54" s="40">
        <f>SUM(G53:G53)</f>
        <v>17280</v>
      </c>
    </row>
    <row r="55" spans="1:10" x14ac:dyDescent="0.4">
      <c r="I55" s="40"/>
    </row>
    <row r="59" spans="1:10" x14ac:dyDescent="0.4">
      <c r="I59" s="40"/>
    </row>
  </sheetData>
  <mergeCells count="3">
    <mergeCell ref="A1:D1"/>
    <mergeCell ref="A2:D2"/>
    <mergeCell ref="C52:D53"/>
  </mergeCells>
  <pageMargins left="0.7" right="0.7" top="0.75" bottom="0.75" header="0.3" footer="0.3"/>
  <pageSetup scale="3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41CC4-CDBE-4213-BBC5-733C721BB26F}">
  <dimension ref="A1:I16"/>
  <sheetViews>
    <sheetView view="pageBreakPreview" topLeftCell="A4" zoomScaleNormal="100" zoomScaleSheetLayoutView="100" workbookViewId="0">
      <selection activeCell="F13" sqref="F13"/>
    </sheetView>
  </sheetViews>
  <sheetFormatPr defaultColWidth="9.21875" defaultRowHeight="15.6" x14ac:dyDescent="0.3"/>
  <cols>
    <col min="1" max="1" width="34.5546875" style="1" customWidth="1"/>
    <col min="2" max="2" width="12.44140625" style="1" customWidth="1"/>
    <col min="3" max="3" width="17" style="1" bestFit="1" customWidth="1"/>
    <col min="4" max="4" width="19" style="1" bestFit="1" customWidth="1"/>
    <col min="5" max="5" width="15.44140625" style="1" bestFit="1" customWidth="1"/>
    <col min="6" max="6" width="22.44140625" style="1" customWidth="1"/>
    <col min="7" max="7" width="22.77734375" style="1" bestFit="1" customWidth="1"/>
    <col min="8" max="8" width="18.5546875" style="1" customWidth="1"/>
    <col min="9" max="9" width="16.77734375" style="1" customWidth="1"/>
    <col min="10" max="16384" width="9.21875" style="1"/>
  </cols>
  <sheetData>
    <row r="1" spans="1:9" x14ac:dyDescent="0.3">
      <c r="A1" s="67" t="s">
        <v>128</v>
      </c>
      <c r="B1" s="67"/>
      <c r="C1" s="67"/>
      <c r="D1" s="67"/>
      <c r="E1" s="67"/>
      <c r="F1" s="67"/>
      <c r="G1" s="67"/>
      <c r="H1" s="67"/>
      <c r="I1" s="67"/>
    </row>
    <row r="2" spans="1:9" x14ac:dyDescent="0.3">
      <c r="A2" s="68"/>
      <c r="B2" s="68"/>
      <c r="C2" s="68"/>
      <c r="D2" s="68"/>
      <c r="E2" s="68"/>
      <c r="F2" s="68"/>
      <c r="G2" s="68"/>
      <c r="H2" s="68"/>
      <c r="I2" s="68"/>
    </row>
    <row r="3" spans="1:9" x14ac:dyDescent="0.3">
      <c r="A3" s="59" t="s">
        <v>1</v>
      </c>
      <c r="B3" s="2" t="s">
        <v>2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59" t="s">
        <v>107</v>
      </c>
    </row>
    <row r="4" spans="1:9" x14ac:dyDescent="0.3">
      <c r="A4" s="60"/>
      <c r="B4" s="2" t="s">
        <v>9</v>
      </c>
      <c r="C4" s="2" t="s">
        <v>10</v>
      </c>
      <c r="D4" s="2" t="s">
        <v>11</v>
      </c>
      <c r="E4" s="2" t="s">
        <v>12</v>
      </c>
      <c r="F4" s="2" t="s">
        <v>13</v>
      </c>
      <c r="G4" s="2" t="s">
        <v>7</v>
      </c>
      <c r="H4" s="2" t="s">
        <v>129</v>
      </c>
      <c r="I4" s="60"/>
    </row>
    <row r="5" spans="1:9" ht="58.5" customHeight="1" x14ac:dyDescent="0.3">
      <c r="A5" s="2"/>
      <c r="B5" s="19"/>
      <c r="C5" s="19"/>
      <c r="D5" s="19" t="s">
        <v>14</v>
      </c>
      <c r="E5" s="20">
        <v>44561</v>
      </c>
      <c r="F5" s="19" t="s">
        <v>15</v>
      </c>
      <c r="G5" s="19" t="s">
        <v>16</v>
      </c>
      <c r="H5" s="19" t="s">
        <v>17</v>
      </c>
      <c r="I5" s="21" t="s">
        <v>31</v>
      </c>
    </row>
    <row r="6" spans="1:9" ht="32.25" customHeight="1" x14ac:dyDescent="0.3">
      <c r="A6" s="3" t="s">
        <v>18</v>
      </c>
      <c r="B6" s="4">
        <v>7</v>
      </c>
      <c r="C6" s="5">
        <v>50000</v>
      </c>
      <c r="D6" s="6">
        <v>0.4</v>
      </c>
      <c r="E6" s="7">
        <v>0</v>
      </c>
      <c r="F6" s="4">
        <v>7</v>
      </c>
      <c r="G6" s="7">
        <f>C6-E6</f>
        <v>50000</v>
      </c>
      <c r="H6" s="7">
        <f>SUM(G6/F6)</f>
        <v>7142.8571428571431</v>
      </c>
      <c r="I6" s="7">
        <f>SUM(H6*0.25)</f>
        <v>1785.7142857142858</v>
      </c>
    </row>
    <row r="7" spans="1:9" ht="32.25" customHeight="1" x14ac:dyDescent="0.3">
      <c r="A7" s="3" t="s">
        <v>19</v>
      </c>
      <c r="B7" s="4">
        <v>20</v>
      </c>
      <c r="C7" s="5">
        <v>200000</v>
      </c>
      <c r="D7" s="6">
        <v>0.4</v>
      </c>
      <c r="E7" s="7">
        <v>0</v>
      </c>
      <c r="F7" s="4">
        <v>13</v>
      </c>
      <c r="G7" s="7">
        <f t="shared" ref="G7:G8" si="0">C7-E7</f>
        <v>200000</v>
      </c>
      <c r="H7" s="7">
        <f>SUM(G7/F7)</f>
        <v>15384.615384615385</v>
      </c>
      <c r="I7" s="7">
        <f>SUM(H7*0.25)</f>
        <v>3846.1538461538462</v>
      </c>
    </row>
    <row r="8" spans="1:9" ht="32.25" customHeight="1" x14ac:dyDescent="0.3">
      <c r="A8" s="3" t="s">
        <v>20</v>
      </c>
      <c r="B8" s="4">
        <v>15</v>
      </c>
      <c r="C8" s="5">
        <v>70000</v>
      </c>
      <c r="D8" s="6">
        <v>0.1</v>
      </c>
      <c r="E8" s="7">
        <v>0</v>
      </c>
      <c r="F8" s="4">
        <v>3</v>
      </c>
      <c r="G8" s="7">
        <f t="shared" si="0"/>
        <v>70000</v>
      </c>
      <c r="H8" s="7">
        <f>SUM(G8/F8)</f>
        <v>23333.333333333332</v>
      </c>
      <c r="I8" s="7">
        <f>SUM(H8*0.25)</f>
        <v>5833.333333333333</v>
      </c>
    </row>
    <row r="9" spans="1:9" ht="32.25" customHeight="1" x14ac:dyDescent="0.3">
      <c r="A9" s="3" t="s">
        <v>21</v>
      </c>
      <c r="B9" s="4">
        <v>25</v>
      </c>
      <c r="C9" s="5">
        <v>15000</v>
      </c>
      <c r="D9" s="6">
        <v>0.1</v>
      </c>
      <c r="E9" s="7">
        <v>0</v>
      </c>
      <c r="F9" s="4">
        <v>2</v>
      </c>
      <c r="G9" s="7">
        <f>C9-E9</f>
        <v>15000</v>
      </c>
      <c r="H9" s="7">
        <f>SUM(G9/F9)</f>
        <v>7500</v>
      </c>
      <c r="I9" s="7">
        <f>SUM(H9*0.25)</f>
        <v>1875</v>
      </c>
    </row>
    <row r="10" spans="1:9" ht="32.25" customHeight="1" x14ac:dyDescent="0.3">
      <c r="A10" s="3" t="s">
        <v>22</v>
      </c>
      <c r="B10" s="2"/>
      <c r="C10" s="8">
        <f>SUM(C6:C8)</f>
        <v>320000</v>
      </c>
      <c r="D10" s="9">
        <f>SUM(D6:D9)</f>
        <v>1</v>
      </c>
      <c r="E10" s="10">
        <f>SUM(E6:E9)</f>
        <v>0</v>
      </c>
      <c r="F10" s="2"/>
      <c r="G10" s="10">
        <f>C10-E10</f>
        <v>320000</v>
      </c>
      <c r="H10" s="10">
        <f>SUM(H6:H9)</f>
        <v>53360.805860805864</v>
      </c>
      <c r="I10" s="10">
        <f>SUM(I6:I9)</f>
        <v>13340.201465201466</v>
      </c>
    </row>
    <row r="12" spans="1:9" ht="41.4" x14ac:dyDescent="0.3">
      <c r="A12" s="11" t="s">
        <v>23</v>
      </c>
      <c r="B12" s="12" t="s">
        <v>24</v>
      </c>
      <c r="C12" s="12" t="s">
        <v>25</v>
      </c>
      <c r="D12" s="13" t="s">
        <v>26</v>
      </c>
      <c r="E12" s="13" t="s">
        <v>27</v>
      </c>
      <c r="F12" s="13" t="s">
        <v>105</v>
      </c>
      <c r="G12" s="13" t="s">
        <v>104</v>
      </c>
    </row>
    <row r="13" spans="1:9" ht="36" customHeight="1" x14ac:dyDescent="0.3">
      <c r="A13" s="22" t="s">
        <v>33</v>
      </c>
      <c r="B13" s="14"/>
      <c r="C13" s="15">
        <f>SUM('Budget 2022'!B51)</f>
        <v>280</v>
      </c>
      <c r="D13" s="16">
        <f>SUM(H10/64/12)</f>
        <v>69.480215964590968</v>
      </c>
      <c r="E13" s="15">
        <f>SUM(C13+D13)</f>
        <v>349.48021596459097</v>
      </c>
      <c r="F13" s="16">
        <f>SUM(I10/64/12)</f>
        <v>17.370053991147742</v>
      </c>
      <c r="G13" s="15">
        <f>SUM(C13+F13)</f>
        <v>297.37005399114776</v>
      </c>
    </row>
    <row r="14" spans="1:9" ht="16.2" thickBot="1" x14ac:dyDescent="0.35"/>
    <row r="15" spans="1:9" x14ac:dyDescent="0.3">
      <c r="A15" s="61" t="s">
        <v>28</v>
      </c>
      <c r="B15" s="62"/>
      <c r="C15" s="62"/>
      <c r="D15" s="62"/>
      <c r="E15" s="62"/>
      <c r="F15" s="62"/>
      <c r="G15" s="62"/>
      <c r="H15" s="63"/>
    </row>
    <row r="16" spans="1:9" ht="16.2" thickBot="1" x14ac:dyDescent="0.35">
      <c r="A16" s="64"/>
      <c r="B16" s="65"/>
      <c r="C16" s="65"/>
      <c r="D16" s="65"/>
      <c r="E16" s="65"/>
      <c r="F16" s="65"/>
      <c r="G16" s="65"/>
      <c r="H16" s="66"/>
    </row>
  </sheetData>
  <mergeCells count="4">
    <mergeCell ref="A1:I2"/>
    <mergeCell ref="A3:A4"/>
    <mergeCell ref="I3:I4"/>
    <mergeCell ref="A15:H16"/>
  </mergeCells>
  <pageMargins left="0.7" right="0.7" top="0.75" bottom="0.75" header="0.3" footer="0.3"/>
  <pageSetup scale="6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3C11F-92C7-4D78-8571-DFBA1A19A62C}">
  <sheetPr>
    <tabColor rgb="FFFFFF00"/>
    <pageSetUpPr fitToPage="1"/>
  </sheetPr>
  <dimension ref="A1:J56"/>
  <sheetViews>
    <sheetView view="pageBreakPreview" topLeftCell="C28" zoomScale="53" zoomScaleNormal="53" zoomScaleSheetLayoutView="53" workbookViewId="0">
      <selection activeCell="E48" sqref="E48"/>
    </sheetView>
  </sheetViews>
  <sheetFormatPr defaultColWidth="70.44140625" defaultRowHeight="21" x14ac:dyDescent="0.4"/>
  <cols>
    <col min="1" max="1" width="70.44140625" style="33"/>
    <col min="2" max="2" width="52.77734375" style="40" customWidth="1"/>
    <col min="3" max="3" width="48" style="40" customWidth="1"/>
    <col min="4" max="4" width="55.21875" style="40" customWidth="1"/>
    <col min="5" max="8" width="70.44140625" style="33"/>
    <col min="9" max="9" width="70.44140625" style="34"/>
    <col min="10" max="16384" width="70.44140625" style="33"/>
  </cols>
  <sheetData>
    <row r="1" spans="1:9" ht="30" x14ac:dyDescent="0.5">
      <c r="A1" s="55" t="s">
        <v>132</v>
      </c>
      <c r="B1" s="55"/>
      <c r="C1" s="55"/>
      <c r="D1" s="55"/>
    </row>
    <row r="2" spans="1:9" ht="54" customHeight="1" x14ac:dyDescent="0.4">
      <c r="A2" s="56" t="s">
        <v>133</v>
      </c>
      <c r="B2" s="56"/>
      <c r="C2" s="56"/>
      <c r="D2" s="56"/>
    </row>
    <row r="3" spans="1:9" ht="57" customHeight="1" x14ac:dyDescent="0.55000000000000004">
      <c r="A3" s="23"/>
      <c r="B3" s="24" t="s">
        <v>35</v>
      </c>
      <c r="C3" s="24" t="s">
        <v>2</v>
      </c>
      <c r="D3" s="24" t="s">
        <v>122</v>
      </c>
    </row>
    <row r="4" spans="1:9" ht="33" customHeight="1" x14ac:dyDescent="0.55000000000000004">
      <c r="A4" s="23"/>
      <c r="B4" s="25" t="s">
        <v>121</v>
      </c>
      <c r="C4" s="24" t="s">
        <v>131</v>
      </c>
      <c r="D4" s="25" t="s">
        <v>130</v>
      </c>
      <c r="I4" s="33"/>
    </row>
    <row r="5" spans="1:9" ht="33" customHeight="1" x14ac:dyDescent="0.55000000000000004">
      <c r="A5" s="26" t="s">
        <v>39</v>
      </c>
      <c r="B5" s="27"/>
      <c r="C5" s="27"/>
      <c r="D5" s="27"/>
      <c r="I5" s="33"/>
    </row>
    <row r="6" spans="1:9" ht="33" customHeight="1" x14ac:dyDescent="0.55000000000000004">
      <c r="A6" s="23" t="s">
        <v>40</v>
      </c>
      <c r="B6" s="27">
        <f>280*12*64</f>
        <v>215040</v>
      </c>
      <c r="C6" s="27">
        <v>214740</v>
      </c>
      <c r="D6" s="27">
        <v>214740</v>
      </c>
      <c r="I6" s="33"/>
    </row>
    <row r="7" spans="1:9" ht="33" customHeight="1" x14ac:dyDescent="0.55000000000000004">
      <c r="A7" s="23" t="s">
        <v>79</v>
      </c>
      <c r="B7" s="27">
        <v>8000</v>
      </c>
      <c r="C7" s="27">
        <v>5000</v>
      </c>
      <c r="D7" s="27">
        <v>5000</v>
      </c>
      <c r="I7" s="33"/>
    </row>
    <row r="8" spans="1:9" ht="33" customHeight="1" x14ac:dyDescent="0.55000000000000004">
      <c r="A8" s="23" t="s">
        <v>42</v>
      </c>
      <c r="B8" s="27">
        <v>500</v>
      </c>
      <c r="C8" s="27">
        <v>700</v>
      </c>
      <c r="D8" s="27">
        <v>500</v>
      </c>
      <c r="I8" s="33"/>
    </row>
    <row r="9" spans="1:9" ht="33" customHeight="1" x14ac:dyDescent="0.55000000000000004">
      <c r="A9" s="23" t="s">
        <v>43</v>
      </c>
      <c r="B9" s="28">
        <v>60</v>
      </c>
      <c r="C9" s="28">
        <v>20</v>
      </c>
      <c r="D9" s="28">
        <v>60</v>
      </c>
      <c r="I9" s="33"/>
    </row>
    <row r="10" spans="1:9" ht="33" customHeight="1" x14ac:dyDescent="0.5">
      <c r="A10" s="26" t="s">
        <v>44</v>
      </c>
      <c r="B10" s="24">
        <f>SUM(B6:B9)</f>
        <v>223600</v>
      </c>
      <c r="C10" s="24">
        <f>SUM(C6:C9)</f>
        <v>220460</v>
      </c>
      <c r="D10" s="24">
        <f>SUM(D6:D9)</f>
        <v>220300</v>
      </c>
      <c r="I10" s="33"/>
    </row>
    <row r="11" spans="1:9" ht="33" customHeight="1" x14ac:dyDescent="0.55000000000000004">
      <c r="A11" s="29" t="s">
        <v>45</v>
      </c>
      <c r="B11" s="27"/>
      <c r="C11" s="27"/>
      <c r="D11" s="27"/>
      <c r="I11" s="33"/>
    </row>
    <row r="12" spans="1:9" ht="33" customHeight="1" x14ac:dyDescent="0.55000000000000004">
      <c r="A12" s="29" t="s">
        <v>46</v>
      </c>
      <c r="B12" s="27"/>
      <c r="C12" s="27"/>
      <c r="D12" s="27"/>
      <c r="I12" s="33"/>
    </row>
    <row r="13" spans="1:9" ht="33" customHeight="1" x14ac:dyDescent="0.55000000000000004">
      <c r="A13" s="23" t="s">
        <v>47</v>
      </c>
      <c r="B13" s="27">
        <v>1100</v>
      </c>
      <c r="C13" s="27">
        <v>1100</v>
      </c>
      <c r="D13" s="27">
        <v>1100</v>
      </c>
      <c r="I13" s="33"/>
    </row>
    <row r="14" spans="1:9" ht="33" customHeight="1" x14ac:dyDescent="0.55000000000000004">
      <c r="A14" s="23" t="s">
        <v>86</v>
      </c>
      <c r="B14" s="27">
        <v>2000</v>
      </c>
      <c r="C14" s="27">
        <v>0</v>
      </c>
      <c r="D14" s="27">
        <v>1000</v>
      </c>
      <c r="I14" s="33"/>
    </row>
    <row r="15" spans="1:9" ht="33" customHeight="1" x14ac:dyDescent="0.55000000000000004">
      <c r="A15" s="23" t="s">
        <v>48</v>
      </c>
      <c r="B15" s="27">
        <v>700</v>
      </c>
      <c r="C15" s="27">
        <v>500</v>
      </c>
      <c r="D15" s="27">
        <v>500</v>
      </c>
      <c r="I15" s="33"/>
    </row>
    <row r="16" spans="1:9" ht="33" customHeight="1" x14ac:dyDescent="0.55000000000000004">
      <c r="A16" s="23" t="s">
        <v>49</v>
      </c>
      <c r="B16" s="27">
        <v>350</v>
      </c>
      <c r="C16" s="27">
        <v>350</v>
      </c>
      <c r="D16" s="27">
        <v>350</v>
      </c>
      <c r="I16" s="33"/>
    </row>
    <row r="17" spans="1:9" ht="33" customHeight="1" x14ac:dyDescent="0.55000000000000004">
      <c r="A17" s="23" t="s">
        <v>50</v>
      </c>
      <c r="B17" s="27">
        <v>8400</v>
      </c>
      <c r="C17" s="27">
        <v>8400</v>
      </c>
      <c r="D17" s="27">
        <v>8400</v>
      </c>
      <c r="I17" s="33"/>
    </row>
    <row r="18" spans="1:9" ht="33" customHeight="1" x14ac:dyDescent="0.55000000000000004">
      <c r="A18" s="23" t="s">
        <v>103</v>
      </c>
      <c r="B18" s="27">
        <v>0</v>
      </c>
      <c r="C18" s="27">
        <v>800</v>
      </c>
      <c r="D18" s="27">
        <v>800</v>
      </c>
      <c r="I18" s="33"/>
    </row>
    <row r="19" spans="1:9" ht="33" customHeight="1" x14ac:dyDescent="0.55000000000000004">
      <c r="A19" s="48" t="s">
        <v>127</v>
      </c>
      <c r="B19" s="27">
        <v>500</v>
      </c>
      <c r="C19" s="27">
        <v>500</v>
      </c>
      <c r="D19" s="27">
        <v>500</v>
      </c>
      <c r="I19" s="33"/>
    </row>
    <row r="20" spans="1:9" ht="33" customHeight="1" x14ac:dyDescent="0.55000000000000004">
      <c r="A20" s="23" t="s">
        <v>52</v>
      </c>
      <c r="B20" s="28">
        <v>2000</v>
      </c>
      <c r="C20" s="28">
        <v>5000</v>
      </c>
      <c r="D20" s="28">
        <v>2500</v>
      </c>
      <c r="I20" s="33"/>
    </row>
    <row r="21" spans="1:9" ht="33" customHeight="1" x14ac:dyDescent="0.5">
      <c r="A21" s="29" t="s">
        <v>53</v>
      </c>
      <c r="B21" s="24">
        <f>SUM(B13:B20)</f>
        <v>15050</v>
      </c>
      <c r="C21" s="24">
        <f>SUM(C13:C20)</f>
        <v>16650</v>
      </c>
      <c r="D21" s="24">
        <f>SUM(D13:D20)</f>
        <v>15150</v>
      </c>
      <c r="I21" s="33"/>
    </row>
    <row r="22" spans="1:9" ht="33" customHeight="1" x14ac:dyDescent="0.55000000000000004">
      <c r="A22" s="29" t="s">
        <v>54</v>
      </c>
      <c r="B22" s="27"/>
      <c r="C22" s="27"/>
      <c r="D22" s="27"/>
      <c r="I22" s="33"/>
    </row>
    <row r="23" spans="1:9" ht="33" customHeight="1" x14ac:dyDescent="0.55000000000000004">
      <c r="A23" s="23" t="s">
        <v>55</v>
      </c>
      <c r="B23" s="27">
        <v>10080</v>
      </c>
      <c r="C23" s="27">
        <v>12500</v>
      </c>
      <c r="D23" s="27">
        <v>12000</v>
      </c>
      <c r="I23" s="33"/>
    </row>
    <row r="24" spans="1:9" ht="33" customHeight="1" x14ac:dyDescent="0.55000000000000004">
      <c r="A24" s="23" t="s">
        <v>56</v>
      </c>
      <c r="B24" s="27">
        <v>2200</v>
      </c>
      <c r="C24" s="27">
        <v>1800</v>
      </c>
      <c r="D24" s="27">
        <v>2200</v>
      </c>
      <c r="I24" s="33"/>
    </row>
    <row r="25" spans="1:9" ht="33" customHeight="1" x14ac:dyDescent="0.55000000000000004">
      <c r="A25" s="23" t="s">
        <v>113</v>
      </c>
      <c r="B25" s="27">
        <v>0</v>
      </c>
      <c r="C25" s="27">
        <v>0</v>
      </c>
      <c r="D25" s="27">
        <v>22000</v>
      </c>
      <c r="I25" s="33"/>
    </row>
    <row r="26" spans="1:9" ht="33" customHeight="1" x14ac:dyDescent="0.55000000000000004">
      <c r="A26" s="23" t="s">
        <v>123</v>
      </c>
      <c r="B26" s="27">
        <v>5000</v>
      </c>
      <c r="C26" s="27">
        <v>12215</v>
      </c>
      <c r="D26" s="27">
        <v>0</v>
      </c>
      <c r="I26" s="33"/>
    </row>
    <row r="27" spans="1:9" ht="33" customHeight="1" x14ac:dyDescent="0.55000000000000004">
      <c r="A27" s="23" t="s">
        <v>114</v>
      </c>
      <c r="B27" s="27">
        <v>6000</v>
      </c>
      <c r="C27" s="27">
        <v>9000</v>
      </c>
      <c r="D27" s="27">
        <v>6000</v>
      </c>
      <c r="I27" s="33"/>
    </row>
    <row r="28" spans="1:9" ht="33" customHeight="1" x14ac:dyDescent="0.55000000000000004">
      <c r="A28" s="23" t="s">
        <v>118</v>
      </c>
      <c r="B28" s="27">
        <f>1400*12</f>
        <v>16800</v>
      </c>
      <c r="C28" s="27">
        <v>16800</v>
      </c>
      <c r="D28" s="27">
        <f>1400*12</f>
        <v>16800</v>
      </c>
      <c r="I28" s="33"/>
    </row>
    <row r="29" spans="1:9" ht="33" customHeight="1" x14ac:dyDescent="0.55000000000000004">
      <c r="A29" s="23" t="s">
        <v>116</v>
      </c>
      <c r="B29" s="27">
        <v>12000</v>
      </c>
      <c r="C29" s="27">
        <v>1000</v>
      </c>
      <c r="D29" s="27">
        <v>4000</v>
      </c>
      <c r="I29" s="33"/>
    </row>
    <row r="30" spans="1:9" ht="33" customHeight="1" x14ac:dyDescent="0.55000000000000004">
      <c r="A30" s="23" t="s">
        <v>80</v>
      </c>
      <c r="B30" s="28">
        <v>3600</v>
      </c>
      <c r="C30" s="28">
        <v>6500</v>
      </c>
      <c r="D30" s="28">
        <v>4000</v>
      </c>
      <c r="I30" s="33"/>
    </row>
    <row r="31" spans="1:9" ht="33" customHeight="1" x14ac:dyDescent="0.5">
      <c r="A31" s="29" t="s">
        <v>57</v>
      </c>
      <c r="B31" s="24">
        <f>SUM(B23:B30)</f>
        <v>55680</v>
      </c>
      <c r="C31" s="24">
        <f>SUM(C23:C30)</f>
        <v>59815</v>
      </c>
      <c r="D31" s="24">
        <f>SUM(D23:D30)</f>
        <v>67000</v>
      </c>
      <c r="I31" s="33"/>
    </row>
    <row r="32" spans="1:9" ht="33" customHeight="1" x14ac:dyDescent="0.55000000000000004">
      <c r="A32" s="29" t="s">
        <v>58</v>
      </c>
      <c r="B32" s="27"/>
      <c r="C32" s="27"/>
      <c r="D32" s="27"/>
      <c r="I32" s="33"/>
    </row>
    <row r="33" spans="1:9" ht="33" customHeight="1" x14ac:dyDescent="0.55000000000000004">
      <c r="A33" s="23" t="s">
        <v>119</v>
      </c>
      <c r="B33" s="27">
        <v>10000</v>
      </c>
      <c r="C33" s="27">
        <v>11000</v>
      </c>
      <c r="D33" s="27">
        <v>1200</v>
      </c>
      <c r="I33" s="33"/>
    </row>
    <row r="34" spans="1:9" ht="33" customHeight="1" x14ac:dyDescent="0.55000000000000004">
      <c r="A34" s="23" t="s">
        <v>94</v>
      </c>
      <c r="B34" s="27">
        <v>1200</v>
      </c>
      <c r="C34" s="27">
        <v>1200</v>
      </c>
      <c r="D34" s="27">
        <v>1200</v>
      </c>
      <c r="I34" s="33"/>
    </row>
    <row r="35" spans="1:9" ht="33" customHeight="1" x14ac:dyDescent="0.55000000000000004">
      <c r="A35" s="23" t="s">
        <v>84</v>
      </c>
      <c r="B35" s="27">
        <v>4000</v>
      </c>
      <c r="C35" s="27">
        <v>2600</v>
      </c>
      <c r="D35" s="27">
        <v>3000</v>
      </c>
      <c r="I35" s="33"/>
    </row>
    <row r="36" spans="1:9" ht="33" customHeight="1" x14ac:dyDescent="0.55000000000000004">
      <c r="A36" s="23" t="s">
        <v>61</v>
      </c>
      <c r="B36" s="27">
        <v>1400</v>
      </c>
      <c r="C36" s="27">
        <v>2000</v>
      </c>
      <c r="D36" s="27">
        <v>2000</v>
      </c>
      <c r="I36" s="33"/>
    </row>
    <row r="37" spans="1:9" ht="33" customHeight="1" x14ac:dyDescent="0.55000000000000004">
      <c r="A37" s="23" t="s">
        <v>62</v>
      </c>
      <c r="B37" s="27">
        <v>3700</v>
      </c>
      <c r="C37" s="27">
        <v>3600</v>
      </c>
      <c r="D37" s="27">
        <v>3700</v>
      </c>
      <c r="I37" s="33"/>
    </row>
    <row r="38" spans="1:9" ht="33" customHeight="1" x14ac:dyDescent="0.55000000000000004">
      <c r="A38" s="23" t="s">
        <v>85</v>
      </c>
      <c r="B38" s="27">
        <v>3000</v>
      </c>
      <c r="C38" s="27">
        <v>2200</v>
      </c>
      <c r="D38" s="27">
        <v>3000</v>
      </c>
      <c r="I38" s="33"/>
    </row>
    <row r="39" spans="1:9" ht="33" customHeight="1" x14ac:dyDescent="0.5">
      <c r="A39" s="29" t="s">
        <v>64</v>
      </c>
      <c r="B39" s="24">
        <f>SUM(B33:B38)</f>
        <v>23300</v>
      </c>
      <c r="C39" s="24">
        <f>SUM(C33:C38)</f>
        <v>22600</v>
      </c>
      <c r="D39" s="24">
        <f>SUM(D33:D38)</f>
        <v>14100</v>
      </c>
      <c r="I39" s="33"/>
    </row>
    <row r="40" spans="1:9" ht="33" customHeight="1" x14ac:dyDescent="0.55000000000000004">
      <c r="A40" s="29" t="s">
        <v>65</v>
      </c>
      <c r="B40" s="27"/>
      <c r="C40" s="27"/>
      <c r="D40" s="27"/>
      <c r="I40" s="33"/>
    </row>
    <row r="41" spans="1:9" ht="33" customHeight="1" x14ac:dyDescent="0.55000000000000004">
      <c r="A41" s="23" t="s">
        <v>66</v>
      </c>
      <c r="B41" s="27">
        <v>7700</v>
      </c>
      <c r="C41" s="27">
        <v>7500</v>
      </c>
      <c r="D41" s="27">
        <v>7700</v>
      </c>
      <c r="I41" s="33"/>
    </row>
    <row r="42" spans="1:9" ht="33" customHeight="1" x14ac:dyDescent="0.55000000000000004">
      <c r="A42" s="23" t="s">
        <v>67</v>
      </c>
      <c r="B42" s="27">
        <v>51000</v>
      </c>
      <c r="C42" s="27">
        <v>55000</v>
      </c>
      <c r="D42" s="27">
        <v>58000</v>
      </c>
      <c r="I42" s="33"/>
    </row>
    <row r="43" spans="1:9" ht="33" customHeight="1" x14ac:dyDescent="0.5">
      <c r="A43" s="29" t="s">
        <v>68</v>
      </c>
      <c r="B43" s="43">
        <f>SUM(B41:B42)</f>
        <v>58700</v>
      </c>
      <c r="C43" s="43">
        <f>SUM(C41:C42)</f>
        <v>62500</v>
      </c>
      <c r="D43" s="43">
        <f>SUM(D41:D42)</f>
        <v>65700</v>
      </c>
      <c r="I43" s="33"/>
    </row>
    <row r="44" spans="1:9" ht="33" customHeight="1" x14ac:dyDescent="0.5">
      <c r="A44" s="29" t="s">
        <v>137</v>
      </c>
      <c r="B44" s="24">
        <v>0</v>
      </c>
      <c r="C44" s="24">
        <v>0</v>
      </c>
      <c r="D44" s="24">
        <v>0</v>
      </c>
      <c r="I44" s="33"/>
    </row>
    <row r="45" spans="1:9" ht="33" customHeight="1" x14ac:dyDescent="0.55000000000000004">
      <c r="A45" s="29" t="s">
        <v>69</v>
      </c>
      <c r="B45" s="27"/>
      <c r="C45" s="27"/>
      <c r="D45" s="27"/>
      <c r="I45" s="33"/>
    </row>
    <row r="46" spans="1:9" ht="33" customHeight="1" x14ac:dyDescent="0.5">
      <c r="A46" s="29" t="s">
        <v>71</v>
      </c>
      <c r="B46" s="43">
        <v>70870</v>
      </c>
      <c r="C46" s="43">
        <f>9500*6+36000</f>
        <v>93000</v>
      </c>
      <c r="D46" s="43">
        <v>120000</v>
      </c>
      <c r="E46" s="33">
        <v>190000</v>
      </c>
      <c r="I46" s="33"/>
    </row>
    <row r="47" spans="1:9" ht="33" customHeight="1" x14ac:dyDescent="0.5">
      <c r="A47" s="29" t="s">
        <v>72</v>
      </c>
      <c r="B47" s="24">
        <f>SUM(B46+B43+B39+B31+B21+B44)</f>
        <v>223600</v>
      </c>
      <c r="C47" s="24">
        <f>SUM(C46+C43+C39+C31+C21+C44)</f>
        <v>254565</v>
      </c>
      <c r="D47" s="24">
        <f>SUM(D46+D43+D39+D31+D21+D44)</f>
        <v>281950</v>
      </c>
      <c r="E47" s="33">
        <f>6000/64</f>
        <v>93.75</v>
      </c>
      <c r="F47" s="33">
        <f>120000/64/12</f>
        <v>156.25</v>
      </c>
      <c r="I47" s="33"/>
    </row>
    <row r="48" spans="1:9" ht="30.6" x14ac:dyDescent="0.55000000000000004">
      <c r="A48" s="23"/>
      <c r="B48" s="27"/>
      <c r="C48" s="27"/>
      <c r="D48" s="27"/>
    </row>
    <row r="49" spans="1:10" s="35" customFormat="1" ht="30" x14ac:dyDescent="0.5">
      <c r="A49" s="51" t="s">
        <v>23</v>
      </c>
      <c r="B49" s="52" t="s">
        <v>73</v>
      </c>
      <c r="C49" s="58"/>
      <c r="D49" s="58"/>
      <c r="F49" s="36"/>
      <c r="G49" s="37"/>
      <c r="H49" s="36"/>
      <c r="I49" s="36"/>
      <c r="J49" s="36"/>
    </row>
    <row r="50" spans="1:10" s="35" customFormat="1" ht="36" customHeight="1" x14ac:dyDescent="0.5">
      <c r="A50" s="53" t="s">
        <v>32</v>
      </c>
      <c r="B50" s="54">
        <f>SUM(D47/64/12)</f>
        <v>367.12239583333331</v>
      </c>
      <c r="C50" s="58"/>
      <c r="D50" s="58"/>
      <c r="E50" s="38"/>
      <c r="F50" s="39"/>
      <c r="G50" s="37">
        <f>SUM(B50*6*12)</f>
        <v>26432.8125</v>
      </c>
      <c r="H50" s="39"/>
      <c r="I50" s="39"/>
      <c r="J50" s="39"/>
    </row>
    <row r="51" spans="1:10" x14ac:dyDescent="0.4">
      <c r="B51" s="34"/>
      <c r="F51" s="41"/>
      <c r="H51" s="40">
        <f>SUM(G50:G50)</f>
        <v>26432.8125</v>
      </c>
    </row>
    <row r="52" spans="1:10" ht="21.6" thickBot="1" x14ac:dyDescent="0.45">
      <c r="I52" s="40"/>
    </row>
    <row r="53" spans="1:10" x14ac:dyDescent="0.4">
      <c r="A53" s="69"/>
      <c r="B53" s="70"/>
      <c r="C53" s="70"/>
      <c r="D53" s="71"/>
    </row>
    <row r="54" spans="1:10" x14ac:dyDescent="0.4">
      <c r="A54" s="72"/>
      <c r="B54" s="73"/>
      <c r="C54" s="73"/>
      <c r="D54" s="74"/>
    </row>
    <row r="55" spans="1:10" ht="21.6" thickBot="1" x14ac:dyDescent="0.45">
      <c r="A55" s="75"/>
      <c r="B55" s="76"/>
      <c r="C55" s="76"/>
      <c r="D55" s="77"/>
    </row>
    <row r="56" spans="1:10" x14ac:dyDescent="0.4">
      <c r="I56" s="40"/>
    </row>
  </sheetData>
  <mergeCells count="4">
    <mergeCell ref="A1:D1"/>
    <mergeCell ref="A2:D2"/>
    <mergeCell ref="C49:D50"/>
    <mergeCell ref="A53:D55"/>
  </mergeCells>
  <pageMargins left="0.7" right="0.7" top="0.75" bottom="0.75" header="0.3" footer="0.3"/>
  <pageSetup scale="39" fitToHeight="0" orientation="portrait" r:id="rId1"/>
  <rowBreaks count="1" manualBreakCount="1">
    <brk id="52" max="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F8FFC-0114-443D-ACEC-BD984D1A4877}">
  <sheetPr>
    <tabColor rgb="FFFFFF00"/>
  </sheetPr>
  <dimension ref="A1:I17"/>
  <sheetViews>
    <sheetView view="pageBreakPreview" zoomScaleNormal="100" zoomScaleSheetLayoutView="100" workbookViewId="0">
      <selection sqref="A1:I11"/>
    </sheetView>
  </sheetViews>
  <sheetFormatPr defaultColWidth="9.21875" defaultRowHeight="15.6" x14ac:dyDescent="0.3"/>
  <cols>
    <col min="1" max="1" width="34.5546875" style="1" customWidth="1"/>
    <col min="2" max="2" width="12.44140625" style="1" customWidth="1"/>
    <col min="3" max="3" width="17" style="1" bestFit="1" customWidth="1"/>
    <col min="4" max="4" width="19" style="1" bestFit="1" customWidth="1"/>
    <col min="5" max="5" width="15.44140625" style="1" bestFit="1" customWidth="1"/>
    <col min="6" max="6" width="22.44140625" style="1" customWidth="1"/>
    <col min="7" max="7" width="22.77734375" style="1" bestFit="1" customWidth="1"/>
    <col min="8" max="8" width="18.5546875" style="1" customWidth="1"/>
    <col min="9" max="9" width="16.77734375" style="1" customWidth="1"/>
    <col min="10" max="16384" width="9.21875" style="1"/>
  </cols>
  <sheetData>
    <row r="1" spans="1:9" x14ac:dyDescent="0.3">
      <c r="A1" s="78" t="s">
        <v>134</v>
      </c>
      <c r="B1" s="78"/>
      <c r="C1" s="78"/>
      <c r="D1" s="78"/>
      <c r="E1" s="78"/>
      <c r="F1" s="78"/>
      <c r="G1" s="78"/>
      <c r="H1" s="78"/>
      <c r="I1" s="78"/>
    </row>
    <row r="2" spans="1:9" x14ac:dyDescent="0.3">
      <c r="A2" s="78"/>
      <c r="B2" s="78"/>
      <c r="C2" s="78"/>
      <c r="D2" s="78"/>
      <c r="E2" s="78"/>
      <c r="F2" s="78"/>
      <c r="G2" s="78"/>
      <c r="H2" s="78"/>
      <c r="I2" s="78"/>
    </row>
    <row r="3" spans="1:9" x14ac:dyDescent="0.3">
      <c r="A3" s="79" t="s">
        <v>1</v>
      </c>
      <c r="B3" s="2" t="s">
        <v>2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79" t="s">
        <v>129</v>
      </c>
    </row>
    <row r="4" spans="1:9" x14ac:dyDescent="0.3">
      <c r="A4" s="79"/>
      <c r="B4" s="2" t="s">
        <v>9</v>
      </c>
      <c r="C4" s="2" t="s">
        <v>10</v>
      </c>
      <c r="D4" s="2" t="s">
        <v>11</v>
      </c>
      <c r="E4" s="2" t="s">
        <v>12</v>
      </c>
      <c r="F4" s="2" t="s">
        <v>13</v>
      </c>
      <c r="G4" s="2" t="s">
        <v>7</v>
      </c>
      <c r="H4" s="2" t="s">
        <v>135</v>
      </c>
      <c r="I4" s="79"/>
    </row>
    <row r="5" spans="1:9" ht="58.5" customHeight="1" x14ac:dyDescent="0.3">
      <c r="A5" s="2"/>
      <c r="B5" s="19"/>
      <c r="C5" s="19"/>
      <c r="D5" s="19" t="s">
        <v>14</v>
      </c>
      <c r="E5" s="20">
        <v>44926</v>
      </c>
      <c r="F5" s="19" t="s">
        <v>15</v>
      </c>
      <c r="G5" s="19" t="s">
        <v>16</v>
      </c>
      <c r="H5" s="19" t="s">
        <v>17</v>
      </c>
      <c r="I5" s="21" t="s">
        <v>31</v>
      </c>
    </row>
    <row r="6" spans="1:9" ht="32.25" customHeight="1" x14ac:dyDescent="0.3">
      <c r="A6" s="3" t="s">
        <v>18</v>
      </c>
      <c r="B6" s="4">
        <v>7</v>
      </c>
      <c r="C6" s="5">
        <v>50000</v>
      </c>
      <c r="D6" s="6">
        <v>0.3</v>
      </c>
      <c r="E6" s="7">
        <v>0</v>
      </c>
      <c r="F6" s="4">
        <v>6</v>
      </c>
      <c r="G6" s="7">
        <f>C6-E6</f>
        <v>50000</v>
      </c>
      <c r="H6" s="7">
        <f>SUM(G6/F6)</f>
        <v>8333.3333333333339</v>
      </c>
      <c r="I6" s="7">
        <f>SUM(H6*0.25)</f>
        <v>2083.3333333333335</v>
      </c>
    </row>
    <row r="7" spans="1:9" ht="32.25" customHeight="1" x14ac:dyDescent="0.3">
      <c r="A7" s="3" t="s">
        <v>19</v>
      </c>
      <c r="B7" s="4">
        <v>20</v>
      </c>
      <c r="C7" s="5">
        <v>200000</v>
      </c>
      <c r="D7" s="6">
        <v>0.3</v>
      </c>
      <c r="E7" s="7">
        <v>0</v>
      </c>
      <c r="F7" s="4">
        <v>12</v>
      </c>
      <c r="G7" s="7">
        <f t="shared" ref="G7:G8" si="0">C7-E7</f>
        <v>200000</v>
      </c>
      <c r="H7" s="7">
        <f>SUM(G7/F7)</f>
        <v>16666.666666666668</v>
      </c>
      <c r="I7" s="7">
        <f>SUM(H7*0.25)</f>
        <v>4166.666666666667</v>
      </c>
    </row>
    <row r="8" spans="1:9" ht="32.25" customHeight="1" x14ac:dyDescent="0.3">
      <c r="A8" s="3" t="s">
        <v>20</v>
      </c>
      <c r="B8" s="4">
        <v>15</v>
      </c>
      <c r="C8" s="5">
        <v>70000</v>
      </c>
      <c r="D8" s="6">
        <v>0.1</v>
      </c>
      <c r="E8" s="7">
        <v>0</v>
      </c>
      <c r="F8" s="4">
        <v>2</v>
      </c>
      <c r="G8" s="7">
        <f t="shared" si="0"/>
        <v>70000</v>
      </c>
      <c r="H8" s="7">
        <f>SUM(G8/F8)</f>
        <v>35000</v>
      </c>
      <c r="I8" s="7">
        <f>SUM(H8*0.25)</f>
        <v>8750</v>
      </c>
    </row>
    <row r="9" spans="1:9" ht="32.25" customHeight="1" x14ac:dyDescent="0.3">
      <c r="A9" s="3" t="s">
        <v>136</v>
      </c>
      <c r="B9" s="4">
        <v>10</v>
      </c>
      <c r="C9" s="5">
        <v>200000</v>
      </c>
      <c r="D9" s="6">
        <v>0.2</v>
      </c>
      <c r="E9" s="7">
        <v>0</v>
      </c>
      <c r="F9" s="4">
        <v>8</v>
      </c>
      <c r="G9" s="7">
        <f>(C9-E9)</f>
        <v>200000</v>
      </c>
      <c r="H9" s="7">
        <f>SUM(G9/F9)</f>
        <v>25000</v>
      </c>
      <c r="I9" s="7">
        <f>SUM(H9*0.25)</f>
        <v>6250</v>
      </c>
    </row>
    <row r="10" spans="1:9" ht="32.25" customHeight="1" x14ac:dyDescent="0.3">
      <c r="A10" s="3" t="s">
        <v>21</v>
      </c>
      <c r="B10" s="4">
        <v>25</v>
      </c>
      <c r="C10" s="5">
        <v>15000</v>
      </c>
      <c r="D10" s="6">
        <v>0.1</v>
      </c>
      <c r="E10" s="7">
        <v>0</v>
      </c>
      <c r="F10" s="4">
        <v>1</v>
      </c>
      <c r="G10" s="7">
        <f>C10-E10</f>
        <v>15000</v>
      </c>
      <c r="H10" s="7">
        <f>SUM(G10/F10)</f>
        <v>15000</v>
      </c>
      <c r="I10" s="7">
        <f>SUM(H10*0.25)</f>
        <v>3750</v>
      </c>
    </row>
    <row r="11" spans="1:9" ht="32.25" customHeight="1" x14ac:dyDescent="0.3">
      <c r="A11" s="3" t="s">
        <v>22</v>
      </c>
      <c r="B11" s="2"/>
      <c r="C11" s="8">
        <f>SUM(C6:C8)</f>
        <v>320000</v>
      </c>
      <c r="D11" s="9">
        <f>SUM(D6:D10)</f>
        <v>0.99999999999999989</v>
      </c>
      <c r="E11" s="10">
        <f>SUM(E6:E10)</f>
        <v>0</v>
      </c>
      <c r="F11" s="2"/>
      <c r="G11" s="10">
        <f>C11-E11</f>
        <v>320000</v>
      </c>
      <c r="H11" s="10">
        <f>SUM(H6:H10)</f>
        <v>100000</v>
      </c>
      <c r="I11" s="10">
        <f>SUM(I6:I10)</f>
        <v>25000</v>
      </c>
    </row>
    <row r="13" spans="1:9" ht="41.4" x14ac:dyDescent="0.3">
      <c r="A13" s="11" t="s">
        <v>23</v>
      </c>
      <c r="B13" s="12" t="s">
        <v>24</v>
      </c>
      <c r="C13" s="12" t="s">
        <v>25</v>
      </c>
      <c r="D13" s="13" t="s">
        <v>26</v>
      </c>
      <c r="E13" s="13" t="s">
        <v>27</v>
      </c>
      <c r="F13" s="13" t="s">
        <v>105</v>
      </c>
      <c r="G13" s="13" t="s">
        <v>104</v>
      </c>
    </row>
    <row r="14" spans="1:9" ht="36" customHeight="1" x14ac:dyDescent="0.3">
      <c r="A14" s="22" t="s">
        <v>33</v>
      </c>
      <c r="B14" s="14"/>
      <c r="C14" s="49">
        <f>'Budget 2023'!$B$50</f>
        <v>367.12239583333331</v>
      </c>
      <c r="D14" s="50">
        <f>SUM(H11/64/12)</f>
        <v>130.20833333333334</v>
      </c>
      <c r="E14" s="49">
        <f>SUM(C14+D14)</f>
        <v>497.33072916666663</v>
      </c>
      <c r="F14" s="50">
        <f>SUM(I11/64/12)</f>
        <v>32.552083333333336</v>
      </c>
      <c r="G14" s="49">
        <f>SUM(C14+F14)</f>
        <v>399.67447916666663</v>
      </c>
    </row>
    <row r="15" spans="1:9" ht="16.2" thickBot="1" x14ac:dyDescent="0.35"/>
    <row r="16" spans="1:9" x14ac:dyDescent="0.3">
      <c r="A16" s="61" t="s">
        <v>28</v>
      </c>
      <c r="B16" s="62"/>
      <c r="C16" s="62"/>
      <c r="D16" s="62"/>
      <c r="E16" s="62"/>
      <c r="F16" s="62"/>
      <c r="G16" s="62"/>
      <c r="H16" s="63"/>
    </row>
    <row r="17" spans="1:8" ht="16.2" thickBot="1" x14ac:dyDescent="0.35">
      <c r="A17" s="64"/>
      <c r="B17" s="65"/>
      <c r="C17" s="65"/>
      <c r="D17" s="65"/>
      <c r="E17" s="65"/>
      <c r="F17" s="65"/>
      <c r="G17" s="65"/>
      <c r="H17" s="66"/>
    </row>
  </sheetData>
  <mergeCells count="4">
    <mergeCell ref="A1:I2"/>
    <mergeCell ref="A3:A4"/>
    <mergeCell ref="I3:I4"/>
    <mergeCell ref="A16:H17"/>
  </mergeCells>
  <pageMargins left="0.7" right="0.7" top="0.75" bottom="0.75" header="0.3" footer="0.3"/>
  <pageSetup scale="68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F369A-F784-44D4-9E78-93114190DBDC}">
  <sheetPr>
    <tabColor rgb="FFFFFF00"/>
    <pageSetUpPr fitToPage="1"/>
  </sheetPr>
  <dimension ref="A1:J56"/>
  <sheetViews>
    <sheetView tabSelected="1" view="pageBreakPreview" zoomScale="53" zoomScaleNormal="53" zoomScaleSheetLayoutView="53" workbookViewId="0">
      <selection activeCell="A3" sqref="A3"/>
    </sheetView>
  </sheetViews>
  <sheetFormatPr defaultColWidth="70.44140625" defaultRowHeight="21" x14ac:dyDescent="0.4"/>
  <cols>
    <col min="1" max="1" width="70.44140625" style="33"/>
    <col min="2" max="2" width="52.77734375" style="40" customWidth="1"/>
    <col min="3" max="3" width="48" style="40" customWidth="1"/>
    <col min="4" max="4" width="55.21875" style="40" customWidth="1"/>
    <col min="5" max="8" width="70.44140625" style="33"/>
    <col min="9" max="9" width="70.44140625" style="34"/>
    <col min="10" max="16384" width="70.44140625" style="33"/>
  </cols>
  <sheetData>
    <row r="1" spans="1:9" ht="30" x14ac:dyDescent="0.5">
      <c r="A1" s="55" t="s">
        <v>143</v>
      </c>
      <c r="B1" s="55"/>
      <c r="C1" s="55"/>
      <c r="D1" s="55"/>
    </row>
    <row r="2" spans="1:9" ht="54" customHeight="1" x14ac:dyDescent="0.4">
      <c r="A2" s="56" t="s">
        <v>144</v>
      </c>
      <c r="B2" s="56"/>
      <c r="C2" s="56"/>
      <c r="D2" s="56"/>
    </row>
    <row r="3" spans="1:9" ht="57" customHeight="1" x14ac:dyDescent="0.55000000000000004">
      <c r="A3" s="23"/>
      <c r="B3" s="24" t="s">
        <v>35</v>
      </c>
      <c r="C3" s="24" t="s">
        <v>2</v>
      </c>
      <c r="D3" s="24" t="s">
        <v>122</v>
      </c>
    </row>
    <row r="4" spans="1:9" ht="33" customHeight="1" x14ac:dyDescent="0.55000000000000004">
      <c r="A4" s="23"/>
      <c r="B4" s="25" t="s">
        <v>141</v>
      </c>
      <c r="C4" s="24" t="s">
        <v>139</v>
      </c>
      <c r="D4" s="25" t="s">
        <v>140</v>
      </c>
      <c r="I4" s="33"/>
    </row>
    <row r="5" spans="1:9" ht="33" customHeight="1" x14ac:dyDescent="0.55000000000000004">
      <c r="A5" s="26" t="s">
        <v>39</v>
      </c>
      <c r="B5" s="27"/>
      <c r="C5" s="27"/>
      <c r="D5" s="27"/>
      <c r="I5" s="33"/>
    </row>
    <row r="6" spans="1:9" ht="33" customHeight="1" x14ac:dyDescent="0.55000000000000004">
      <c r="A6" s="23" t="s">
        <v>40</v>
      </c>
      <c r="B6" s="27">
        <v>318000</v>
      </c>
      <c r="C6" s="27">
        <v>318016</v>
      </c>
      <c r="D6" s="27">
        <f>F11</f>
        <v>364380</v>
      </c>
      <c r="E6" s="33">
        <f>480*64*5</f>
        <v>153600</v>
      </c>
      <c r="I6" s="33"/>
    </row>
    <row r="7" spans="1:9" ht="33" customHeight="1" x14ac:dyDescent="0.55000000000000004">
      <c r="A7" s="23" t="s">
        <v>79</v>
      </c>
      <c r="B7" s="27">
        <v>5000</v>
      </c>
      <c r="C7" s="27">
        <v>7000</v>
      </c>
      <c r="D7" s="27">
        <v>5000</v>
      </c>
      <c r="I7" s="33"/>
    </row>
    <row r="8" spans="1:9" ht="33" customHeight="1" x14ac:dyDescent="0.55000000000000004">
      <c r="A8" s="23" t="s">
        <v>42</v>
      </c>
      <c r="B8" s="27">
        <v>500</v>
      </c>
      <c r="C8" s="27">
        <v>800</v>
      </c>
      <c r="D8" s="27">
        <v>500</v>
      </c>
      <c r="I8" s="33"/>
    </row>
    <row r="9" spans="1:9" ht="33" customHeight="1" x14ac:dyDescent="0.55000000000000004">
      <c r="A9" s="23" t="s">
        <v>43</v>
      </c>
      <c r="B9" s="28">
        <v>60</v>
      </c>
      <c r="C9" s="28">
        <v>150</v>
      </c>
      <c r="D9" s="28">
        <v>60</v>
      </c>
      <c r="I9" s="33"/>
    </row>
    <row r="10" spans="1:9" ht="33" customHeight="1" x14ac:dyDescent="0.5">
      <c r="A10" s="26" t="s">
        <v>44</v>
      </c>
      <c r="B10" s="24">
        <f>SUM(B6:B9)</f>
        <v>323560</v>
      </c>
      <c r="C10" s="24">
        <f>SUM(C6:C9)</f>
        <v>325966</v>
      </c>
      <c r="D10" s="24">
        <f>SUM(D6:D9)</f>
        <v>369940</v>
      </c>
      <c r="I10" s="33"/>
    </row>
    <row r="11" spans="1:9" ht="33" customHeight="1" x14ac:dyDescent="0.55000000000000004">
      <c r="A11" s="29" t="s">
        <v>45</v>
      </c>
      <c r="B11" s="27"/>
      <c r="C11" s="27"/>
      <c r="D11" s="27"/>
      <c r="F11" s="41">
        <f>D47-D7-D8-D9</f>
        <v>364380</v>
      </c>
      <c r="I11" s="33"/>
    </row>
    <row r="12" spans="1:9" ht="33" customHeight="1" x14ac:dyDescent="0.55000000000000004">
      <c r="A12" s="29" t="s">
        <v>46</v>
      </c>
      <c r="B12" s="27"/>
      <c r="C12" s="27"/>
      <c r="D12" s="27"/>
      <c r="I12" s="33"/>
    </row>
    <row r="13" spans="1:9" ht="33" customHeight="1" x14ac:dyDescent="0.55000000000000004">
      <c r="A13" s="23" t="s">
        <v>47</v>
      </c>
      <c r="B13" s="27">
        <v>1100</v>
      </c>
      <c r="C13" s="27">
        <v>1100</v>
      </c>
      <c r="D13" s="27">
        <v>1100</v>
      </c>
      <c r="I13" s="33"/>
    </row>
    <row r="14" spans="1:9" ht="33" customHeight="1" x14ac:dyDescent="0.55000000000000004">
      <c r="A14" s="23" t="s">
        <v>86</v>
      </c>
      <c r="B14" s="27">
        <v>1000</v>
      </c>
      <c r="C14" s="27">
        <v>0</v>
      </c>
      <c r="D14" s="27">
        <v>200</v>
      </c>
      <c r="I14" s="33"/>
    </row>
    <row r="15" spans="1:9" ht="33" customHeight="1" x14ac:dyDescent="0.55000000000000004">
      <c r="A15" s="23" t="s">
        <v>48</v>
      </c>
      <c r="B15" s="27">
        <v>500</v>
      </c>
      <c r="C15" s="27">
        <v>500</v>
      </c>
      <c r="D15" s="27">
        <v>500</v>
      </c>
      <c r="I15" s="33"/>
    </row>
    <row r="16" spans="1:9" ht="33" customHeight="1" x14ac:dyDescent="0.55000000000000004">
      <c r="A16" s="23" t="s">
        <v>49</v>
      </c>
      <c r="B16" s="27">
        <v>350</v>
      </c>
      <c r="C16" s="27">
        <v>370</v>
      </c>
      <c r="D16" s="27">
        <v>380</v>
      </c>
      <c r="I16" s="33"/>
    </row>
    <row r="17" spans="1:9" ht="33" customHeight="1" x14ac:dyDescent="0.55000000000000004">
      <c r="A17" s="23" t="s">
        <v>50</v>
      </c>
      <c r="B17" s="27">
        <v>8400</v>
      </c>
      <c r="C17" s="27">
        <f>700*12</f>
        <v>8400</v>
      </c>
      <c r="D17" s="27">
        <f>750*12</f>
        <v>9000</v>
      </c>
      <c r="I17" s="33"/>
    </row>
    <row r="18" spans="1:9" ht="33" customHeight="1" x14ac:dyDescent="0.55000000000000004">
      <c r="A18" s="23" t="s">
        <v>103</v>
      </c>
      <c r="B18" s="27">
        <v>800</v>
      </c>
      <c r="C18" s="27">
        <v>0</v>
      </c>
      <c r="D18" s="27">
        <v>500</v>
      </c>
      <c r="I18" s="33"/>
    </row>
    <row r="19" spans="1:9" ht="33" customHeight="1" x14ac:dyDescent="0.55000000000000004">
      <c r="A19" s="48" t="s">
        <v>127</v>
      </c>
      <c r="B19" s="27">
        <v>500</v>
      </c>
      <c r="C19" s="27">
        <v>500</v>
      </c>
      <c r="D19" s="27">
        <v>500</v>
      </c>
      <c r="I19" s="33"/>
    </row>
    <row r="20" spans="1:9" ht="33" customHeight="1" x14ac:dyDescent="0.55000000000000004">
      <c r="A20" s="23" t="s">
        <v>52</v>
      </c>
      <c r="B20" s="28">
        <v>2500</v>
      </c>
      <c r="C20" s="28">
        <v>0</v>
      </c>
      <c r="D20" s="28">
        <v>2500</v>
      </c>
      <c r="I20" s="33"/>
    </row>
    <row r="21" spans="1:9" ht="33" customHeight="1" x14ac:dyDescent="0.5">
      <c r="A21" s="29" t="s">
        <v>53</v>
      </c>
      <c r="B21" s="24">
        <f>SUM(B13:B20)</f>
        <v>15150</v>
      </c>
      <c r="C21" s="24">
        <f>SUM(C13:C20)</f>
        <v>10870</v>
      </c>
      <c r="D21" s="24">
        <f>SUM(D13:D20)</f>
        <v>14680</v>
      </c>
      <c r="I21" s="33"/>
    </row>
    <row r="22" spans="1:9" ht="33" customHeight="1" x14ac:dyDescent="0.55000000000000004">
      <c r="A22" s="29" t="s">
        <v>54</v>
      </c>
      <c r="B22" s="27"/>
      <c r="C22" s="27"/>
      <c r="D22" s="27"/>
      <c r="I22" s="33"/>
    </row>
    <row r="23" spans="1:9" ht="33" customHeight="1" x14ac:dyDescent="0.55000000000000004">
      <c r="A23" s="23" t="s">
        <v>55</v>
      </c>
      <c r="B23" s="27">
        <v>12000</v>
      </c>
      <c r="C23" s="27">
        <v>10500</v>
      </c>
      <c r="D23" s="27">
        <v>12000</v>
      </c>
      <c r="I23" s="33"/>
    </row>
    <row r="24" spans="1:9" ht="33" customHeight="1" x14ac:dyDescent="0.55000000000000004">
      <c r="A24" s="23" t="s">
        <v>56</v>
      </c>
      <c r="B24" s="27">
        <v>2200</v>
      </c>
      <c r="C24" s="27">
        <v>2500</v>
      </c>
      <c r="D24" s="27">
        <v>2200</v>
      </c>
      <c r="I24" s="33"/>
    </row>
    <row r="25" spans="1:9" ht="33" customHeight="1" x14ac:dyDescent="0.55000000000000004">
      <c r="A25" s="23" t="s">
        <v>113</v>
      </c>
      <c r="B25" s="27">
        <v>22000</v>
      </c>
      <c r="C25" s="27">
        <v>0</v>
      </c>
      <c r="D25" s="27">
        <v>15000</v>
      </c>
      <c r="I25" s="33"/>
    </row>
    <row r="26" spans="1:9" ht="33" customHeight="1" x14ac:dyDescent="0.55000000000000004">
      <c r="A26" s="23" t="s">
        <v>123</v>
      </c>
      <c r="B26" s="27">
        <v>0</v>
      </c>
      <c r="C26" s="27">
        <v>0</v>
      </c>
      <c r="D26" s="27">
        <v>0</v>
      </c>
      <c r="I26" s="33"/>
    </row>
    <row r="27" spans="1:9" ht="33" customHeight="1" x14ac:dyDescent="0.55000000000000004">
      <c r="A27" s="23" t="s">
        <v>114</v>
      </c>
      <c r="B27" s="27">
        <v>6000</v>
      </c>
      <c r="C27" s="27">
        <v>4000</v>
      </c>
      <c r="D27" s="27">
        <v>5000</v>
      </c>
      <c r="I27" s="33"/>
    </row>
    <row r="28" spans="1:9" ht="33" customHeight="1" x14ac:dyDescent="0.55000000000000004">
      <c r="A28" s="23" t="s">
        <v>118</v>
      </c>
      <c r="B28" s="27">
        <f>1400*12</f>
        <v>16800</v>
      </c>
      <c r="C28" s="27">
        <v>16800</v>
      </c>
      <c r="D28" s="27">
        <f>1400*12</f>
        <v>16800</v>
      </c>
      <c r="I28" s="33"/>
    </row>
    <row r="29" spans="1:9" ht="33" customHeight="1" x14ac:dyDescent="0.55000000000000004">
      <c r="A29" s="23" t="s">
        <v>116</v>
      </c>
      <c r="B29" s="27">
        <v>4000</v>
      </c>
      <c r="C29" s="27">
        <v>1000</v>
      </c>
      <c r="D29" s="27">
        <v>4000</v>
      </c>
      <c r="I29" s="33"/>
    </row>
    <row r="30" spans="1:9" ht="33" customHeight="1" x14ac:dyDescent="0.55000000000000004">
      <c r="A30" s="23" t="s">
        <v>80</v>
      </c>
      <c r="B30" s="28">
        <v>4000</v>
      </c>
      <c r="C30" s="28">
        <v>4200</v>
      </c>
      <c r="D30" s="28">
        <v>4200</v>
      </c>
      <c r="I30" s="33"/>
    </row>
    <row r="31" spans="1:9" ht="33" customHeight="1" x14ac:dyDescent="0.5">
      <c r="A31" s="29" t="s">
        <v>57</v>
      </c>
      <c r="B31" s="24">
        <f>SUM(B23:B30)</f>
        <v>67000</v>
      </c>
      <c r="C31" s="24">
        <f>SUM(C23:C30)</f>
        <v>39000</v>
      </c>
      <c r="D31" s="24">
        <f>SUM(D23:D30)</f>
        <v>59200</v>
      </c>
      <c r="I31" s="33"/>
    </row>
    <row r="32" spans="1:9" ht="33" customHeight="1" x14ac:dyDescent="0.55000000000000004">
      <c r="A32" s="29" t="s">
        <v>58</v>
      </c>
      <c r="B32" s="27"/>
      <c r="C32" s="27"/>
      <c r="D32" s="27"/>
      <c r="I32" s="33"/>
    </row>
    <row r="33" spans="1:9" ht="33" customHeight="1" x14ac:dyDescent="0.55000000000000004">
      <c r="A33" s="23" t="s">
        <v>119</v>
      </c>
      <c r="B33" s="27">
        <v>1200</v>
      </c>
      <c r="C33" s="27">
        <v>16000</v>
      </c>
      <c r="D33" s="27">
        <f>930*12</f>
        <v>11160</v>
      </c>
      <c r="I33" s="33"/>
    </row>
    <row r="34" spans="1:9" ht="33" customHeight="1" x14ac:dyDescent="0.55000000000000004">
      <c r="A34" s="23" t="s">
        <v>94</v>
      </c>
      <c r="B34" s="27">
        <v>1200</v>
      </c>
      <c r="C34" s="27">
        <v>200</v>
      </c>
      <c r="D34" s="27">
        <v>500</v>
      </c>
      <c r="I34" s="33"/>
    </row>
    <row r="35" spans="1:9" ht="33" customHeight="1" x14ac:dyDescent="0.55000000000000004">
      <c r="A35" s="23" t="s">
        <v>84</v>
      </c>
      <c r="B35" s="27">
        <v>3000</v>
      </c>
      <c r="C35" s="27">
        <v>5000</v>
      </c>
      <c r="D35" s="27">
        <v>5000</v>
      </c>
      <c r="I35" s="33"/>
    </row>
    <row r="36" spans="1:9" ht="33" customHeight="1" x14ac:dyDescent="0.55000000000000004">
      <c r="A36" s="23" t="s">
        <v>61</v>
      </c>
      <c r="B36" s="27">
        <v>2000</v>
      </c>
      <c r="C36" s="27">
        <v>1200</v>
      </c>
      <c r="D36" s="27">
        <v>2400</v>
      </c>
      <c r="I36" s="33"/>
    </row>
    <row r="37" spans="1:9" ht="33" customHeight="1" x14ac:dyDescent="0.55000000000000004">
      <c r="A37" s="23" t="s">
        <v>62</v>
      </c>
      <c r="B37" s="27">
        <v>3700</v>
      </c>
      <c r="C37" s="27">
        <v>3600</v>
      </c>
      <c r="D37" s="27">
        <v>3900</v>
      </c>
      <c r="I37" s="33"/>
    </row>
    <row r="38" spans="1:9" ht="33" customHeight="1" x14ac:dyDescent="0.55000000000000004">
      <c r="A38" s="23" t="s">
        <v>85</v>
      </c>
      <c r="B38" s="27">
        <v>3000</v>
      </c>
      <c r="C38" s="27">
        <v>4200</v>
      </c>
      <c r="D38" s="27">
        <v>400</v>
      </c>
      <c r="I38" s="33"/>
    </row>
    <row r="39" spans="1:9" ht="33" customHeight="1" x14ac:dyDescent="0.5">
      <c r="A39" s="29" t="s">
        <v>64</v>
      </c>
      <c r="B39" s="24">
        <f>SUM(B33:B38)</f>
        <v>14100</v>
      </c>
      <c r="C39" s="24">
        <f>SUM(C33:C38)</f>
        <v>30200</v>
      </c>
      <c r="D39" s="24">
        <f>SUM(D33:D38)</f>
        <v>23360</v>
      </c>
      <c r="I39" s="33"/>
    </row>
    <row r="40" spans="1:9" ht="33" customHeight="1" x14ac:dyDescent="0.55000000000000004">
      <c r="A40" s="29" t="s">
        <v>65</v>
      </c>
      <c r="B40" s="27"/>
      <c r="C40" s="27"/>
      <c r="D40" s="27"/>
      <c r="I40" s="33"/>
    </row>
    <row r="41" spans="1:9" ht="33" customHeight="1" x14ac:dyDescent="0.55000000000000004">
      <c r="A41" s="23" t="s">
        <v>66</v>
      </c>
      <c r="B41" s="27">
        <v>7700</v>
      </c>
      <c r="C41" s="27">
        <v>7500</v>
      </c>
      <c r="D41" s="27">
        <v>7700</v>
      </c>
      <c r="I41" s="33"/>
    </row>
    <row r="42" spans="1:9" ht="33" customHeight="1" x14ac:dyDescent="0.55000000000000004">
      <c r="A42" s="23" t="s">
        <v>67</v>
      </c>
      <c r="B42" s="27">
        <v>58000</v>
      </c>
      <c r="C42" s="27">
        <v>62000</v>
      </c>
      <c r="D42" s="27">
        <v>65000</v>
      </c>
      <c r="I42" s="33"/>
    </row>
    <row r="43" spans="1:9" ht="33" customHeight="1" x14ac:dyDescent="0.5">
      <c r="A43" s="29" t="s">
        <v>68</v>
      </c>
      <c r="B43" s="43">
        <f>SUM(B41:B42)</f>
        <v>65700</v>
      </c>
      <c r="C43" s="43">
        <f>SUM(C41:C42)</f>
        <v>69500</v>
      </c>
      <c r="D43" s="43">
        <f>SUM(D41:D42)</f>
        <v>72700</v>
      </c>
      <c r="I43" s="33"/>
    </row>
    <row r="44" spans="1:9" ht="33" customHeight="1" x14ac:dyDescent="0.5">
      <c r="A44" s="29" t="s">
        <v>137</v>
      </c>
      <c r="B44" s="24">
        <v>0</v>
      </c>
      <c r="C44" s="24">
        <v>0</v>
      </c>
      <c r="D44" s="24">
        <v>0</v>
      </c>
      <c r="I44" s="33"/>
    </row>
    <row r="45" spans="1:9" ht="33" customHeight="1" x14ac:dyDescent="0.55000000000000004">
      <c r="A45" s="29" t="s">
        <v>69</v>
      </c>
      <c r="B45" s="27"/>
      <c r="C45" s="27"/>
      <c r="D45" s="27"/>
      <c r="I45" s="33"/>
    </row>
    <row r="46" spans="1:9" ht="33" customHeight="1" x14ac:dyDescent="0.5">
      <c r="A46" s="29" t="s">
        <v>71</v>
      </c>
      <c r="B46" s="43">
        <v>120000</v>
      </c>
      <c r="C46" s="43">
        <f>16000*12</f>
        <v>192000</v>
      </c>
      <c r="D46" s="43">
        <v>200000</v>
      </c>
      <c r="E46" s="33">
        <v>190000</v>
      </c>
      <c r="I46" s="33"/>
    </row>
    <row r="47" spans="1:9" ht="33" customHeight="1" x14ac:dyDescent="0.5">
      <c r="A47" s="29" t="s">
        <v>72</v>
      </c>
      <c r="B47" s="24">
        <f>SUM(B46+B43+B39+B31+B21+B44)</f>
        <v>281950</v>
      </c>
      <c r="C47" s="24">
        <f>SUM(C46+C43+C39+C31+C21+C44)</f>
        <v>341570</v>
      </c>
      <c r="D47" s="24">
        <f>SUM(D46+D43+D39+D31+D21+D44)</f>
        <v>369940</v>
      </c>
      <c r="E47" s="33">
        <f>6000/64</f>
        <v>93.75</v>
      </c>
      <c r="F47" s="33">
        <f>120000/64/12</f>
        <v>156.25</v>
      </c>
      <c r="I47" s="33"/>
    </row>
    <row r="48" spans="1:9" ht="30.6" x14ac:dyDescent="0.55000000000000004">
      <c r="A48" s="23"/>
      <c r="B48" s="27"/>
      <c r="C48" s="27"/>
      <c r="D48" s="27"/>
    </row>
    <row r="49" spans="1:10" s="35" customFormat="1" ht="30" x14ac:dyDescent="0.5">
      <c r="A49" s="51" t="s">
        <v>23</v>
      </c>
      <c r="B49" s="52" t="s">
        <v>73</v>
      </c>
      <c r="C49" s="58"/>
      <c r="D49" s="58"/>
      <c r="F49" s="36"/>
      <c r="G49" s="37"/>
      <c r="H49" s="36"/>
      <c r="I49" s="36"/>
      <c r="J49" s="36"/>
    </row>
    <row r="50" spans="1:10" s="35" customFormat="1" ht="36" customHeight="1" x14ac:dyDescent="0.5">
      <c r="A50" s="53" t="s">
        <v>32</v>
      </c>
      <c r="B50" s="54">
        <f>F11/12/64</f>
        <v>474.453125</v>
      </c>
      <c r="C50" s="58"/>
      <c r="D50" s="58"/>
      <c r="E50" s="38"/>
      <c r="F50" s="39"/>
      <c r="G50" s="37">
        <f>SUM(B50*6*12)</f>
        <v>34160.625</v>
      </c>
      <c r="H50" s="39"/>
      <c r="I50" s="39"/>
      <c r="J50" s="39"/>
    </row>
    <row r="51" spans="1:10" x14ac:dyDescent="0.4">
      <c r="B51" s="34"/>
      <c r="F51" s="41"/>
      <c r="H51" s="40">
        <f>SUM(G50:G50)</f>
        <v>34160.625</v>
      </c>
    </row>
    <row r="52" spans="1:10" ht="21.6" thickBot="1" x14ac:dyDescent="0.45">
      <c r="I52" s="40"/>
    </row>
    <row r="53" spans="1:10" x14ac:dyDescent="0.4">
      <c r="A53" s="69"/>
      <c r="B53" s="70"/>
      <c r="C53" s="70"/>
      <c r="D53" s="71"/>
    </row>
    <row r="54" spans="1:10" x14ac:dyDescent="0.4">
      <c r="A54" s="72"/>
      <c r="B54" s="73"/>
      <c r="C54" s="73"/>
      <c r="D54" s="74"/>
    </row>
    <row r="55" spans="1:10" ht="21.6" thickBot="1" x14ac:dyDescent="0.45">
      <c r="A55" s="75"/>
      <c r="B55" s="76"/>
      <c r="C55" s="76"/>
      <c r="D55" s="77"/>
    </row>
    <row r="56" spans="1:10" x14ac:dyDescent="0.4">
      <c r="I56" s="40"/>
    </row>
  </sheetData>
  <mergeCells count="4">
    <mergeCell ref="A1:D1"/>
    <mergeCell ref="A2:D2"/>
    <mergeCell ref="C49:D50"/>
    <mergeCell ref="A53:D55"/>
  </mergeCells>
  <pageMargins left="0.7" right="0.7" top="0.75" bottom="0.75" header="0.3" footer="0.3"/>
  <pageSetup scale="39" fitToHeight="0" orientation="portrait" horizontalDpi="300" verticalDpi="300" r:id="rId1"/>
  <rowBreaks count="1" manualBreakCount="1">
    <brk id="52" max="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563FC-B37E-472C-BE4A-92DEAB18F5D4}">
  <sheetPr>
    <tabColor rgb="FFFFFF00"/>
  </sheetPr>
  <dimension ref="A1:I17"/>
  <sheetViews>
    <sheetView view="pageBreakPreview" zoomScaleNormal="100" zoomScaleSheetLayoutView="100" workbookViewId="0">
      <selection activeCell="H5" sqref="H5"/>
    </sheetView>
  </sheetViews>
  <sheetFormatPr defaultColWidth="9.21875" defaultRowHeight="15.6" x14ac:dyDescent="0.3"/>
  <cols>
    <col min="1" max="1" width="34.5546875" style="1" customWidth="1"/>
    <col min="2" max="2" width="12.44140625" style="1" customWidth="1"/>
    <col min="3" max="3" width="17" style="1" bestFit="1" customWidth="1"/>
    <col min="4" max="4" width="19" style="1" bestFit="1" customWidth="1"/>
    <col min="5" max="5" width="15.44140625" style="1" bestFit="1" customWidth="1"/>
    <col min="6" max="6" width="22.44140625" style="1" customWidth="1"/>
    <col min="7" max="7" width="22.77734375" style="1" bestFit="1" customWidth="1"/>
    <col min="8" max="8" width="18.5546875" style="1" customWidth="1"/>
    <col min="9" max="9" width="16.77734375" style="1" customWidth="1"/>
    <col min="10" max="16384" width="9.21875" style="1"/>
  </cols>
  <sheetData>
    <row r="1" spans="1:9" x14ac:dyDescent="0.3">
      <c r="A1" s="78" t="s">
        <v>138</v>
      </c>
      <c r="B1" s="78"/>
      <c r="C1" s="78"/>
      <c r="D1" s="78"/>
      <c r="E1" s="78"/>
      <c r="F1" s="78"/>
      <c r="G1" s="78"/>
      <c r="H1" s="78"/>
      <c r="I1" s="78"/>
    </row>
    <row r="2" spans="1:9" x14ac:dyDescent="0.3">
      <c r="A2" s="78"/>
      <c r="B2" s="78"/>
      <c r="C2" s="78"/>
      <c r="D2" s="78"/>
      <c r="E2" s="78"/>
      <c r="F2" s="78"/>
      <c r="G2" s="78"/>
      <c r="H2" s="78"/>
      <c r="I2" s="78"/>
    </row>
    <row r="3" spans="1:9" x14ac:dyDescent="0.3">
      <c r="A3" s="79" t="s">
        <v>1</v>
      </c>
      <c r="B3" s="2" t="s">
        <v>2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79" t="s">
        <v>142</v>
      </c>
    </row>
    <row r="4" spans="1:9" x14ac:dyDescent="0.3">
      <c r="A4" s="79"/>
      <c r="B4" s="2" t="s">
        <v>9</v>
      </c>
      <c r="C4" s="2" t="s">
        <v>10</v>
      </c>
      <c r="D4" s="2" t="s">
        <v>11</v>
      </c>
      <c r="E4" s="2" t="s">
        <v>12</v>
      </c>
      <c r="F4" s="2" t="s">
        <v>13</v>
      </c>
      <c r="G4" s="2" t="s">
        <v>7</v>
      </c>
      <c r="H4" s="2" t="s">
        <v>142</v>
      </c>
      <c r="I4" s="79"/>
    </row>
    <row r="5" spans="1:9" ht="58.5" customHeight="1" x14ac:dyDescent="0.3">
      <c r="A5" s="2"/>
      <c r="B5" s="19"/>
      <c r="C5" s="19"/>
      <c r="D5" s="19" t="s">
        <v>14</v>
      </c>
      <c r="E5" s="20">
        <v>45291</v>
      </c>
      <c r="F5" s="19" t="s">
        <v>15</v>
      </c>
      <c r="G5" s="19" t="s">
        <v>16</v>
      </c>
      <c r="H5" s="19" t="s">
        <v>17</v>
      </c>
      <c r="I5" s="21" t="s">
        <v>31</v>
      </c>
    </row>
    <row r="6" spans="1:9" ht="32.25" customHeight="1" x14ac:dyDescent="0.3">
      <c r="A6" s="3" t="s">
        <v>18</v>
      </c>
      <c r="B6" s="4">
        <v>7</v>
      </c>
      <c r="C6" s="5">
        <v>50000</v>
      </c>
      <c r="D6" s="6">
        <v>0.3</v>
      </c>
      <c r="E6" s="7">
        <v>0</v>
      </c>
      <c r="F6" s="4">
        <v>5</v>
      </c>
      <c r="G6" s="7">
        <f>C6-E6</f>
        <v>50000</v>
      </c>
      <c r="H6" s="7">
        <f>SUM(G6/F6)</f>
        <v>10000</v>
      </c>
      <c r="I6" s="7">
        <f>SUM(H6*0.25)</f>
        <v>2500</v>
      </c>
    </row>
    <row r="7" spans="1:9" ht="32.25" customHeight="1" x14ac:dyDescent="0.3">
      <c r="A7" s="3" t="s">
        <v>19</v>
      </c>
      <c r="B7" s="4">
        <v>20</v>
      </c>
      <c r="C7" s="5">
        <v>200000</v>
      </c>
      <c r="D7" s="6">
        <v>0.3</v>
      </c>
      <c r="E7" s="7">
        <v>0</v>
      </c>
      <c r="F7" s="4">
        <v>11</v>
      </c>
      <c r="G7" s="7">
        <f t="shared" ref="G7:G8" si="0">C7-E7</f>
        <v>200000</v>
      </c>
      <c r="H7" s="7">
        <f>SUM(G7/F7)</f>
        <v>18181.81818181818</v>
      </c>
      <c r="I7" s="7">
        <f>SUM(H7*0.25)</f>
        <v>4545.454545454545</v>
      </c>
    </row>
    <row r="8" spans="1:9" ht="32.25" customHeight="1" x14ac:dyDescent="0.3">
      <c r="A8" s="3" t="s">
        <v>20</v>
      </c>
      <c r="B8" s="4">
        <v>15</v>
      </c>
      <c r="C8" s="5">
        <v>70000</v>
      </c>
      <c r="D8" s="6">
        <v>0.1</v>
      </c>
      <c r="E8" s="7">
        <v>0</v>
      </c>
      <c r="F8" s="4">
        <v>2</v>
      </c>
      <c r="G8" s="7">
        <f t="shared" si="0"/>
        <v>70000</v>
      </c>
      <c r="H8" s="7">
        <f>SUM(G8/F8)</f>
        <v>35000</v>
      </c>
      <c r="I8" s="7">
        <f>SUM(H8*0.25)</f>
        <v>8750</v>
      </c>
    </row>
    <row r="9" spans="1:9" ht="32.25" customHeight="1" x14ac:dyDescent="0.3">
      <c r="A9" s="3" t="s">
        <v>136</v>
      </c>
      <c r="B9" s="4">
        <v>10</v>
      </c>
      <c r="C9" s="5">
        <v>200000</v>
      </c>
      <c r="D9" s="6">
        <v>0.2</v>
      </c>
      <c r="E9" s="7">
        <v>0</v>
      </c>
      <c r="F9" s="4">
        <v>7</v>
      </c>
      <c r="G9" s="7">
        <f>(C9-E9)</f>
        <v>200000</v>
      </c>
      <c r="H9" s="7">
        <f>SUM(G9/F9)</f>
        <v>28571.428571428572</v>
      </c>
      <c r="I9" s="7">
        <f>SUM(H9*0.25)</f>
        <v>7142.8571428571431</v>
      </c>
    </row>
    <row r="10" spans="1:9" ht="32.25" customHeight="1" x14ac:dyDescent="0.3">
      <c r="A10" s="3" t="s">
        <v>21</v>
      </c>
      <c r="B10" s="4">
        <v>25</v>
      </c>
      <c r="C10" s="5">
        <v>15000</v>
      </c>
      <c r="D10" s="6">
        <v>0.1</v>
      </c>
      <c r="E10" s="7">
        <v>0</v>
      </c>
      <c r="F10" s="4">
        <v>1</v>
      </c>
      <c r="G10" s="7">
        <f>C10-E10</f>
        <v>15000</v>
      </c>
      <c r="H10" s="7">
        <f>SUM(G10/F10)</f>
        <v>15000</v>
      </c>
      <c r="I10" s="7">
        <f>SUM(H10*0.25)</f>
        <v>3750</v>
      </c>
    </row>
    <row r="11" spans="1:9" ht="32.25" customHeight="1" x14ac:dyDescent="0.3">
      <c r="A11" s="3" t="s">
        <v>22</v>
      </c>
      <c r="B11" s="2"/>
      <c r="C11" s="8">
        <f>SUM(C6:C8)</f>
        <v>320000</v>
      </c>
      <c r="D11" s="9">
        <f>SUM(D6:D10)</f>
        <v>0.99999999999999989</v>
      </c>
      <c r="E11" s="10">
        <f>SUM(E6:E10)</f>
        <v>0</v>
      </c>
      <c r="F11" s="2"/>
      <c r="G11" s="10">
        <f>C11-E11</f>
        <v>320000</v>
      </c>
      <c r="H11" s="10">
        <f>SUM(H6:H10)</f>
        <v>106753.24675324676</v>
      </c>
      <c r="I11" s="10">
        <f>SUM(I6:I10)</f>
        <v>26688.311688311689</v>
      </c>
    </row>
    <row r="13" spans="1:9" ht="41.4" x14ac:dyDescent="0.3">
      <c r="A13" s="11" t="s">
        <v>23</v>
      </c>
      <c r="B13" s="12" t="s">
        <v>24</v>
      </c>
      <c r="C13" s="12" t="s">
        <v>25</v>
      </c>
      <c r="D13" s="13" t="s">
        <v>26</v>
      </c>
      <c r="E13" s="13" t="s">
        <v>27</v>
      </c>
      <c r="F13" s="13" t="s">
        <v>105</v>
      </c>
      <c r="G13" s="13" t="s">
        <v>104</v>
      </c>
    </row>
    <row r="14" spans="1:9" ht="36" customHeight="1" x14ac:dyDescent="0.3">
      <c r="A14" s="22" t="s">
        <v>33</v>
      </c>
      <c r="B14" s="14"/>
      <c r="C14" s="49">
        <f>'Budget 2024'!B50</f>
        <v>474.453125</v>
      </c>
      <c r="D14" s="50">
        <f>SUM(H11/64/12)</f>
        <v>139.00162337662337</v>
      </c>
      <c r="E14" s="49">
        <f>SUM(C14+D14)</f>
        <v>613.45474837662334</v>
      </c>
      <c r="F14" s="50">
        <f>SUM(I11/64/12)</f>
        <v>34.750405844155843</v>
      </c>
      <c r="G14" s="49">
        <f>SUM(C14+F14)</f>
        <v>509.20353084415586</v>
      </c>
    </row>
    <row r="15" spans="1:9" ht="16.2" thickBot="1" x14ac:dyDescent="0.35"/>
    <row r="16" spans="1:9" x14ac:dyDescent="0.3">
      <c r="A16" s="61" t="s">
        <v>28</v>
      </c>
      <c r="B16" s="62"/>
      <c r="C16" s="62"/>
      <c r="D16" s="62"/>
      <c r="E16" s="62"/>
      <c r="F16" s="62"/>
      <c r="G16" s="62"/>
      <c r="H16" s="63"/>
    </row>
    <row r="17" spans="1:8" ht="16.2" thickBot="1" x14ac:dyDescent="0.35">
      <c r="A17" s="64"/>
      <c r="B17" s="65"/>
      <c r="C17" s="65"/>
      <c r="D17" s="65"/>
      <c r="E17" s="65"/>
      <c r="F17" s="65"/>
      <c r="G17" s="65"/>
      <c r="H17" s="66"/>
    </row>
  </sheetData>
  <mergeCells count="4">
    <mergeCell ref="A1:I2"/>
    <mergeCell ref="A3:A4"/>
    <mergeCell ref="I3:I4"/>
    <mergeCell ref="A16:H17"/>
  </mergeCells>
  <pageMargins left="0.7" right="0.7" top="0.75" bottom="0.75" header="0.3" footer="0.3"/>
  <pageSetup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ECCD1-EAC0-459C-897C-E31D0176726B}">
  <dimension ref="A1:I16"/>
  <sheetViews>
    <sheetView view="pageBreakPreview" zoomScale="60" zoomScaleNormal="100" workbookViewId="0">
      <selection activeCell="C14" sqref="C14"/>
    </sheetView>
  </sheetViews>
  <sheetFormatPr defaultColWidth="9.21875" defaultRowHeight="15.6" x14ac:dyDescent="0.3"/>
  <cols>
    <col min="1" max="1" width="34.5546875" style="1" customWidth="1"/>
    <col min="2" max="2" width="12.44140625" style="1" customWidth="1"/>
    <col min="3" max="3" width="17" style="1" bestFit="1" customWidth="1"/>
    <col min="4" max="4" width="19" style="1" bestFit="1" customWidth="1"/>
    <col min="5" max="5" width="15.44140625" style="1" bestFit="1" customWidth="1"/>
    <col min="6" max="6" width="22.44140625" style="1" customWidth="1"/>
    <col min="7" max="7" width="22.77734375" style="1" bestFit="1" customWidth="1"/>
    <col min="8" max="8" width="18.5546875" style="1" customWidth="1"/>
    <col min="9" max="9" width="16.77734375" style="1" customWidth="1"/>
    <col min="10" max="16384" width="9.21875" style="1"/>
  </cols>
  <sheetData>
    <row r="1" spans="1:9" x14ac:dyDescent="0.3">
      <c r="A1" s="67" t="s">
        <v>81</v>
      </c>
      <c r="B1" s="67"/>
      <c r="C1" s="67"/>
      <c r="D1" s="67"/>
      <c r="E1" s="67"/>
      <c r="F1" s="67"/>
      <c r="G1" s="67"/>
      <c r="H1" s="67"/>
      <c r="I1" s="67"/>
    </row>
    <row r="2" spans="1:9" x14ac:dyDescent="0.3">
      <c r="A2" s="68"/>
      <c r="B2" s="68"/>
      <c r="C2" s="68"/>
      <c r="D2" s="68"/>
      <c r="E2" s="68"/>
      <c r="F2" s="68"/>
      <c r="G2" s="68"/>
      <c r="H2" s="68"/>
      <c r="I2" s="68"/>
    </row>
    <row r="3" spans="1:9" x14ac:dyDescent="0.3">
      <c r="A3" s="59" t="s">
        <v>1</v>
      </c>
      <c r="B3" s="2" t="s">
        <v>2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59" t="s">
        <v>8</v>
      </c>
    </row>
    <row r="4" spans="1:9" x14ac:dyDescent="0.3">
      <c r="A4" s="60"/>
      <c r="B4" s="2" t="s">
        <v>9</v>
      </c>
      <c r="C4" s="2" t="s">
        <v>10</v>
      </c>
      <c r="D4" s="2" t="s">
        <v>11</v>
      </c>
      <c r="E4" s="2" t="s">
        <v>12</v>
      </c>
      <c r="F4" s="2" t="s">
        <v>13</v>
      </c>
      <c r="G4" s="2" t="s">
        <v>7</v>
      </c>
      <c r="H4" s="2" t="s">
        <v>8</v>
      </c>
      <c r="I4" s="60"/>
    </row>
    <row r="5" spans="1:9" ht="58.5" customHeight="1" x14ac:dyDescent="0.3">
      <c r="A5" s="2"/>
      <c r="B5" s="19"/>
      <c r="C5" s="19"/>
      <c r="D5" s="19" t="s">
        <v>14</v>
      </c>
      <c r="E5" s="20">
        <v>43100</v>
      </c>
      <c r="F5" s="19" t="s">
        <v>15</v>
      </c>
      <c r="G5" s="19" t="s">
        <v>16</v>
      </c>
      <c r="H5" s="19" t="s">
        <v>17</v>
      </c>
      <c r="I5" s="21" t="s">
        <v>31</v>
      </c>
    </row>
    <row r="6" spans="1:9" ht="32.25" customHeight="1" x14ac:dyDescent="0.3">
      <c r="A6" s="3" t="s">
        <v>18</v>
      </c>
      <c r="B6" s="4">
        <v>7</v>
      </c>
      <c r="C6" s="5">
        <v>40000</v>
      </c>
      <c r="D6" s="6">
        <v>0.4</v>
      </c>
      <c r="E6" s="7">
        <v>0</v>
      </c>
      <c r="F6" s="4">
        <v>5</v>
      </c>
      <c r="G6" s="7">
        <f>C6-E6</f>
        <v>40000</v>
      </c>
      <c r="H6" s="7">
        <f>SUM(G6/F6)</f>
        <v>8000</v>
      </c>
      <c r="I6" s="7">
        <f>SUM(H6*0.25)</f>
        <v>2000</v>
      </c>
    </row>
    <row r="7" spans="1:9" ht="32.25" customHeight="1" x14ac:dyDescent="0.3">
      <c r="A7" s="3" t="s">
        <v>19</v>
      </c>
      <c r="B7" s="4">
        <v>20</v>
      </c>
      <c r="C7" s="5">
        <v>200000</v>
      </c>
      <c r="D7" s="6">
        <v>0.4</v>
      </c>
      <c r="E7" s="7">
        <v>0</v>
      </c>
      <c r="F7" s="4">
        <v>20</v>
      </c>
      <c r="G7" s="7">
        <f t="shared" ref="G7:G8" si="0">C7-E7</f>
        <v>200000</v>
      </c>
      <c r="H7" s="7">
        <f>SUM(G7/F7)</f>
        <v>10000</v>
      </c>
      <c r="I7" s="7">
        <f>SUM(H7*0.25)</f>
        <v>2500</v>
      </c>
    </row>
    <row r="8" spans="1:9" ht="32.25" customHeight="1" x14ac:dyDescent="0.3">
      <c r="A8" s="3" t="s">
        <v>20</v>
      </c>
      <c r="B8" s="4">
        <v>15</v>
      </c>
      <c r="C8" s="5">
        <v>70000</v>
      </c>
      <c r="D8" s="6">
        <v>0.1</v>
      </c>
      <c r="E8" s="7">
        <v>0</v>
      </c>
      <c r="F8" s="4">
        <v>7</v>
      </c>
      <c r="G8" s="7">
        <f t="shared" si="0"/>
        <v>70000</v>
      </c>
      <c r="H8" s="7">
        <f>SUM(G8/F8)</f>
        <v>10000</v>
      </c>
      <c r="I8" s="7">
        <f>SUM(H8*0.25)</f>
        <v>2500</v>
      </c>
    </row>
    <row r="9" spans="1:9" ht="32.25" customHeight="1" x14ac:dyDescent="0.3">
      <c r="A9" s="3" t="s">
        <v>21</v>
      </c>
      <c r="B9" s="4">
        <v>25</v>
      </c>
      <c r="C9" s="5">
        <v>15000</v>
      </c>
      <c r="D9" s="6">
        <v>0.1</v>
      </c>
      <c r="E9" s="7">
        <v>0</v>
      </c>
      <c r="F9" s="4">
        <v>5</v>
      </c>
      <c r="G9" s="7">
        <f>C9-E9</f>
        <v>15000</v>
      </c>
      <c r="H9" s="7">
        <f>SUM(G9/F9)</f>
        <v>3000</v>
      </c>
      <c r="I9" s="7">
        <f>SUM(H9*0.25)</f>
        <v>750</v>
      </c>
    </row>
    <row r="10" spans="1:9" ht="32.25" customHeight="1" x14ac:dyDescent="0.3">
      <c r="A10" s="3" t="s">
        <v>22</v>
      </c>
      <c r="B10" s="2"/>
      <c r="C10" s="8">
        <f>SUM(C6:C8)</f>
        <v>310000</v>
      </c>
      <c r="D10" s="9">
        <f>SUM(D6:D9)</f>
        <v>1</v>
      </c>
      <c r="E10" s="10">
        <f>SUM(E6:E9)</f>
        <v>0</v>
      </c>
      <c r="F10" s="2"/>
      <c r="G10" s="10">
        <f>C10-E10</f>
        <v>310000</v>
      </c>
      <c r="H10" s="10">
        <f>SUM(H6:H9)</f>
        <v>31000</v>
      </c>
      <c r="I10" s="10">
        <f>SUM(I6:I9)</f>
        <v>7750</v>
      </c>
    </row>
    <row r="12" spans="1:9" ht="41.4" x14ac:dyDescent="0.3">
      <c r="A12" s="11" t="s">
        <v>23</v>
      </c>
      <c r="B12" s="12" t="s">
        <v>24</v>
      </c>
      <c r="C12" s="12" t="s">
        <v>25</v>
      </c>
      <c r="D12" s="13" t="s">
        <v>26</v>
      </c>
      <c r="E12" s="17" t="s">
        <v>27</v>
      </c>
      <c r="F12" s="13" t="s">
        <v>29</v>
      </c>
      <c r="G12" s="17" t="s">
        <v>30</v>
      </c>
    </row>
    <row r="13" spans="1:9" ht="36" customHeight="1" x14ac:dyDescent="0.3">
      <c r="A13" s="22" t="s">
        <v>33</v>
      </c>
      <c r="B13" s="14"/>
      <c r="C13" s="15">
        <v>225</v>
      </c>
      <c r="D13" s="16">
        <f>SUM(H10/64/12)</f>
        <v>40.364583333333336</v>
      </c>
      <c r="E13" s="18">
        <f>SUM(C13+D13)</f>
        <v>265.36458333333331</v>
      </c>
      <c r="F13" s="16">
        <f>SUM(I10/64/12)</f>
        <v>10.091145833333334</v>
      </c>
      <c r="G13" s="18">
        <f>SUM(C13+F13)</f>
        <v>235.09114583333334</v>
      </c>
    </row>
    <row r="14" spans="1:9" ht="16.2" thickBot="1" x14ac:dyDescent="0.35"/>
    <row r="15" spans="1:9" x14ac:dyDescent="0.3">
      <c r="A15" s="61" t="s">
        <v>28</v>
      </c>
      <c r="B15" s="62"/>
      <c r="C15" s="62"/>
      <c r="D15" s="62"/>
      <c r="E15" s="62"/>
      <c r="F15" s="62"/>
      <c r="G15" s="62"/>
      <c r="H15" s="63"/>
    </row>
    <row r="16" spans="1:9" ht="16.2" thickBot="1" x14ac:dyDescent="0.35">
      <c r="A16" s="64"/>
      <c r="B16" s="65"/>
      <c r="C16" s="65"/>
      <c r="D16" s="65"/>
      <c r="E16" s="65"/>
      <c r="F16" s="65"/>
      <c r="G16" s="65"/>
      <c r="H16" s="66"/>
    </row>
  </sheetData>
  <mergeCells count="4">
    <mergeCell ref="A3:A4"/>
    <mergeCell ref="I3:I4"/>
    <mergeCell ref="A15:H16"/>
    <mergeCell ref="A1:I2"/>
  </mergeCells>
  <pageMargins left="0.7" right="0.7" top="0.75" bottom="0.75" header="0.3" footer="0.3"/>
  <pageSetup scale="6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E96C2-2C15-42AA-A171-2A4AD49F4142}">
  <sheetPr>
    <pageSetUpPr fitToPage="1"/>
  </sheetPr>
  <dimension ref="A1:J51"/>
  <sheetViews>
    <sheetView view="pageBreakPreview" topLeftCell="A29" zoomScale="50" zoomScaleNormal="53" zoomScaleSheetLayoutView="50" workbookViewId="0">
      <selection activeCell="A48" sqref="A48:D50"/>
    </sheetView>
  </sheetViews>
  <sheetFormatPr defaultColWidth="70.44140625" defaultRowHeight="21" x14ac:dyDescent="0.4"/>
  <cols>
    <col min="1" max="1" width="70.44140625" style="33"/>
    <col min="2" max="2" width="52.77734375" style="40" customWidth="1"/>
    <col min="3" max="3" width="48" style="40" customWidth="1"/>
    <col min="4" max="4" width="55.21875" style="40" customWidth="1"/>
    <col min="5" max="8" width="70.44140625" style="33"/>
    <col min="9" max="9" width="70.44140625" style="34"/>
    <col min="10" max="16384" width="70.44140625" style="33"/>
  </cols>
  <sheetData>
    <row r="1" spans="1:9" ht="30" x14ac:dyDescent="0.5">
      <c r="A1" s="55" t="s">
        <v>88</v>
      </c>
      <c r="B1" s="55"/>
      <c r="C1" s="55"/>
      <c r="D1" s="55"/>
    </row>
    <row r="2" spans="1:9" ht="54" customHeight="1" x14ac:dyDescent="0.4">
      <c r="A2" s="56" t="s">
        <v>89</v>
      </c>
      <c r="B2" s="56"/>
      <c r="C2" s="56"/>
      <c r="D2" s="56"/>
    </row>
    <row r="3" spans="1:9" ht="57" customHeight="1" x14ac:dyDescent="0.55000000000000004">
      <c r="A3" s="23"/>
      <c r="B3" s="24" t="s">
        <v>35</v>
      </c>
      <c r="C3" s="24" t="s">
        <v>2</v>
      </c>
      <c r="D3" s="24" t="s">
        <v>35</v>
      </c>
    </row>
    <row r="4" spans="1:9" ht="33" customHeight="1" x14ac:dyDescent="0.55000000000000004">
      <c r="A4" s="23"/>
      <c r="B4" s="25" t="s">
        <v>38</v>
      </c>
      <c r="C4" s="24" t="s">
        <v>90</v>
      </c>
      <c r="D4" s="25" t="s">
        <v>91</v>
      </c>
      <c r="I4" s="33"/>
    </row>
    <row r="5" spans="1:9" ht="33" customHeight="1" x14ac:dyDescent="0.55000000000000004">
      <c r="A5" s="26" t="s">
        <v>39</v>
      </c>
      <c r="B5" s="27"/>
      <c r="C5" s="27"/>
      <c r="D5" s="27"/>
      <c r="I5" s="33"/>
    </row>
    <row r="6" spans="1:9" ht="33" customHeight="1" x14ac:dyDescent="0.55000000000000004">
      <c r="A6" s="23" t="s">
        <v>40</v>
      </c>
      <c r="B6" s="27">
        <f>240*64*12</f>
        <v>184320</v>
      </c>
      <c r="C6" s="27">
        <f>240*64*12</f>
        <v>184320</v>
      </c>
      <c r="D6" s="27">
        <f>250*64*12</f>
        <v>192000</v>
      </c>
      <c r="I6" s="33"/>
    </row>
    <row r="7" spans="1:9" ht="33" customHeight="1" x14ac:dyDescent="0.55000000000000004">
      <c r="A7" s="23" t="s">
        <v>79</v>
      </c>
      <c r="B7" s="27">
        <v>1500</v>
      </c>
      <c r="C7" s="27">
        <v>4000</v>
      </c>
      <c r="D7" s="27">
        <v>3500</v>
      </c>
      <c r="I7" s="33"/>
    </row>
    <row r="8" spans="1:9" ht="33" customHeight="1" x14ac:dyDescent="0.55000000000000004">
      <c r="A8" s="23" t="s">
        <v>42</v>
      </c>
      <c r="B8" s="27">
        <v>200</v>
      </c>
      <c r="C8" s="27">
        <v>1300</v>
      </c>
      <c r="D8" s="27">
        <v>500</v>
      </c>
      <c r="I8" s="33"/>
    </row>
    <row r="9" spans="1:9" ht="33" customHeight="1" x14ac:dyDescent="0.55000000000000004">
      <c r="A9" s="23" t="s">
        <v>43</v>
      </c>
      <c r="B9" s="28">
        <v>60</v>
      </c>
      <c r="C9" s="28">
        <v>60</v>
      </c>
      <c r="D9" s="28">
        <v>60</v>
      </c>
      <c r="I9" s="33"/>
    </row>
    <row r="10" spans="1:9" ht="33" customHeight="1" x14ac:dyDescent="0.5">
      <c r="A10" s="26" t="s">
        <v>44</v>
      </c>
      <c r="B10" s="24">
        <f>SUM(B6:B9)</f>
        <v>186080</v>
      </c>
      <c r="C10" s="24">
        <f>SUM(C6:C9)</f>
        <v>189680</v>
      </c>
      <c r="D10" s="24">
        <f>SUM(D6:D9)</f>
        <v>196060</v>
      </c>
      <c r="I10" s="33"/>
    </row>
    <row r="11" spans="1:9" ht="33" customHeight="1" x14ac:dyDescent="0.55000000000000004">
      <c r="A11" s="29" t="s">
        <v>45</v>
      </c>
      <c r="B11" s="27"/>
      <c r="C11" s="27"/>
      <c r="D11" s="27"/>
      <c r="I11" s="33"/>
    </row>
    <row r="12" spans="1:9" ht="33" customHeight="1" x14ac:dyDescent="0.55000000000000004">
      <c r="A12" s="29" t="s">
        <v>46</v>
      </c>
      <c r="B12" s="27"/>
      <c r="C12" s="27"/>
      <c r="D12" s="27"/>
      <c r="I12" s="33"/>
    </row>
    <row r="13" spans="1:9" ht="33" customHeight="1" x14ac:dyDescent="0.55000000000000004">
      <c r="A13" s="23" t="s">
        <v>47</v>
      </c>
      <c r="B13" s="27">
        <v>1000</v>
      </c>
      <c r="C13" s="27">
        <v>1200</v>
      </c>
      <c r="D13" s="27">
        <v>1300</v>
      </c>
      <c r="I13" s="33"/>
    </row>
    <row r="14" spans="1:9" ht="33" customHeight="1" x14ac:dyDescent="0.55000000000000004">
      <c r="A14" s="23" t="s">
        <v>86</v>
      </c>
      <c r="B14" s="27">
        <v>2800</v>
      </c>
      <c r="C14" s="27">
        <v>2000</v>
      </c>
      <c r="D14" s="27">
        <v>2000</v>
      </c>
      <c r="I14" s="33"/>
    </row>
    <row r="15" spans="1:9" ht="33" customHeight="1" x14ac:dyDescent="0.55000000000000004">
      <c r="A15" s="23" t="s">
        <v>48</v>
      </c>
      <c r="B15" s="27">
        <v>250</v>
      </c>
      <c r="C15" s="27">
        <v>280</v>
      </c>
      <c r="D15" s="27">
        <v>300</v>
      </c>
      <c r="I15" s="33"/>
    </row>
    <row r="16" spans="1:9" ht="33" customHeight="1" x14ac:dyDescent="0.55000000000000004">
      <c r="A16" s="23" t="s">
        <v>49</v>
      </c>
      <c r="B16" s="27">
        <v>300</v>
      </c>
      <c r="C16" s="27">
        <v>280</v>
      </c>
      <c r="D16" s="27">
        <v>300</v>
      </c>
      <c r="I16" s="33"/>
    </row>
    <row r="17" spans="1:9" ht="33" customHeight="1" x14ac:dyDescent="0.55000000000000004">
      <c r="A17" s="23" t="s">
        <v>50</v>
      </c>
      <c r="B17" s="27">
        <v>8400</v>
      </c>
      <c r="C17" s="27">
        <v>8400</v>
      </c>
      <c r="D17" s="27">
        <v>8400</v>
      </c>
      <c r="I17" s="33"/>
    </row>
    <row r="18" spans="1:9" ht="33" customHeight="1" x14ac:dyDescent="0.55000000000000004">
      <c r="A18" s="23" t="s">
        <v>51</v>
      </c>
      <c r="B18" s="27">
        <v>400</v>
      </c>
      <c r="C18" s="27">
        <v>400</v>
      </c>
      <c r="D18" s="27">
        <v>400</v>
      </c>
      <c r="I18" s="33"/>
    </row>
    <row r="19" spans="1:9" ht="33" customHeight="1" x14ac:dyDescent="0.55000000000000004">
      <c r="A19" s="23" t="s">
        <v>52</v>
      </c>
      <c r="B19" s="28">
        <v>8000</v>
      </c>
      <c r="C19" s="28">
        <v>3000</v>
      </c>
      <c r="D19" s="28">
        <v>5000</v>
      </c>
      <c r="I19" s="33"/>
    </row>
    <row r="20" spans="1:9" ht="33" customHeight="1" x14ac:dyDescent="0.5">
      <c r="A20" s="29" t="s">
        <v>53</v>
      </c>
      <c r="B20" s="24">
        <f>SUM(B13:B19)</f>
        <v>21150</v>
      </c>
      <c r="C20" s="24">
        <f>SUM(C13:C19)</f>
        <v>15560</v>
      </c>
      <c r="D20" s="24">
        <f>SUM(D13:D19)</f>
        <v>17700</v>
      </c>
      <c r="I20" s="33"/>
    </row>
    <row r="21" spans="1:9" ht="33" customHeight="1" x14ac:dyDescent="0.55000000000000004">
      <c r="A21" s="29" t="s">
        <v>54</v>
      </c>
      <c r="B21" s="27"/>
      <c r="C21" s="27"/>
      <c r="D21" s="27"/>
      <c r="I21" s="33"/>
    </row>
    <row r="22" spans="1:9" ht="33" customHeight="1" x14ac:dyDescent="0.55000000000000004">
      <c r="A22" s="23" t="s">
        <v>55</v>
      </c>
      <c r="B22" s="27">
        <v>25000</v>
      </c>
      <c r="C22" s="27">
        <v>40000</v>
      </c>
      <c r="D22" s="27">
        <f>7680+28180</f>
        <v>35860</v>
      </c>
      <c r="I22" s="33"/>
    </row>
    <row r="23" spans="1:9" ht="33" customHeight="1" x14ac:dyDescent="0.55000000000000004">
      <c r="A23" s="23" t="s">
        <v>56</v>
      </c>
      <c r="B23" s="27">
        <v>2000</v>
      </c>
      <c r="C23" s="27">
        <v>1800</v>
      </c>
      <c r="D23" s="27">
        <v>1800</v>
      </c>
      <c r="I23" s="33"/>
    </row>
    <row r="24" spans="1:9" ht="33" customHeight="1" x14ac:dyDescent="0.55000000000000004">
      <c r="A24" s="23" t="s">
        <v>80</v>
      </c>
      <c r="B24" s="28">
        <v>2000</v>
      </c>
      <c r="C24" s="28">
        <v>1200</v>
      </c>
      <c r="D24" s="28">
        <v>1500</v>
      </c>
      <c r="I24" s="33"/>
    </row>
    <row r="25" spans="1:9" ht="33" customHeight="1" x14ac:dyDescent="0.5">
      <c r="A25" s="29" t="s">
        <v>57</v>
      </c>
      <c r="B25" s="24">
        <f>SUM(B22:B24)</f>
        <v>29000</v>
      </c>
      <c r="C25" s="24">
        <f>SUM(C22:C24)</f>
        <v>43000</v>
      </c>
      <c r="D25" s="24">
        <f>SUM(D22:D24)</f>
        <v>39160</v>
      </c>
      <c r="I25" s="33"/>
    </row>
    <row r="26" spans="1:9" ht="33" customHeight="1" x14ac:dyDescent="0.55000000000000004">
      <c r="A26" s="29" t="s">
        <v>58</v>
      </c>
      <c r="B26" s="27"/>
      <c r="C26" s="27"/>
      <c r="D26" s="27"/>
      <c r="I26" s="33"/>
    </row>
    <row r="27" spans="1:9" ht="33" customHeight="1" x14ac:dyDescent="0.55000000000000004">
      <c r="A27" s="23" t="s">
        <v>59</v>
      </c>
      <c r="B27" s="27">
        <v>7500</v>
      </c>
      <c r="C27" s="27">
        <v>7000</v>
      </c>
      <c r="D27" s="27">
        <v>7500</v>
      </c>
      <c r="I27" s="33"/>
    </row>
    <row r="28" spans="1:9" ht="33" customHeight="1" x14ac:dyDescent="0.55000000000000004">
      <c r="A28" s="23" t="s">
        <v>94</v>
      </c>
      <c r="B28" s="27">
        <v>2000</v>
      </c>
      <c r="C28" s="27">
        <v>8500</v>
      </c>
      <c r="D28" s="27">
        <v>8500</v>
      </c>
      <c r="I28" s="33"/>
    </row>
    <row r="29" spans="1:9" ht="33" customHeight="1" x14ac:dyDescent="0.55000000000000004">
      <c r="A29" s="23" t="s">
        <v>84</v>
      </c>
      <c r="B29" s="27">
        <v>5320</v>
      </c>
      <c r="C29" s="27">
        <v>4200</v>
      </c>
      <c r="D29" s="27">
        <v>5000</v>
      </c>
      <c r="I29" s="33"/>
    </row>
    <row r="30" spans="1:9" ht="33" customHeight="1" x14ac:dyDescent="0.55000000000000004">
      <c r="A30" s="23" t="s">
        <v>61</v>
      </c>
      <c r="B30" s="27">
        <v>1200</v>
      </c>
      <c r="C30" s="27">
        <v>1500</v>
      </c>
      <c r="D30" s="27">
        <v>2000</v>
      </c>
      <c r="I30" s="33"/>
    </row>
    <row r="31" spans="1:9" ht="33" customHeight="1" x14ac:dyDescent="0.55000000000000004">
      <c r="A31" s="23" t="s">
        <v>62</v>
      </c>
      <c r="B31" s="27">
        <v>3500</v>
      </c>
      <c r="C31" s="27">
        <v>3500</v>
      </c>
      <c r="D31" s="27">
        <v>3500</v>
      </c>
      <c r="I31" s="33"/>
    </row>
    <row r="32" spans="1:9" ht="33" customHeight="1" x14ac:dyDescent="0.55000000000000004">
      <c r="A32" s="23" t="s">
        <v>85</v>
      </c>
      <c r="B32" s="27">
        <v>4800</v>
      </c>
      <c r="C32" s="27">
        <v>1200</v>
      </c>
      <c r="D32" s="27">
        <v>2500</v>
      </c>
      <c r="I32" s="33"/>
    </row>
    <row r="33" spans="1:10" ht="33" customHeight="1" x14ac:dyDescent="0.55000000000000004">
      <c r="A33" s="23" t="s">
        <v>63</v>
      </c>
      <c r="B33" s="28">
        <v>14000</v>
      </c>
      <c r="C33" s="28">
        <v>0</v>
      </c>
      <c r="D33" s="28">
        <v>14000</v>
      </c>
      <c r="I33" s="33"/>
    </row>
    <row r="34" spans="1:10" ht="33" customHeight="1" x14ac:dyDescent="0.5">
      <c r="A34" s="29" t="s">
        <v>64</v>
      </c>
      <c r="B34" s="24">
        <f t="shared" ref="B34:D34" si="0">SUM(B27:B33)</f>
        <v>38320</v>
      </c>
      <c r="C34" s="24">
        <f>SUM(C27:C33)</f>
        <v>25900</v>
      </c>
      <c r="D34" s="24">
        <f t="shared" si="0"/>
        <v>43000</v>
      </c>
      <c r="I34" s="33"/>
    </row>
    <row r="35" spans="1:10" ht="33" customHeight="1" x14ac:dyDescent="0.55000000000000004">
      <c r="A35" s="29" t="s">
        <v>65</v>
      </c>
      <c r="B35" s="27"/>
      <c r="C35" s="27"/>
      <c r="D35" s="27"/>
      <c r="I35" s="33"/>
    </row>
    <row r="36" spans="1:10" ht="33" customHeight="1" x14ac:dyDescent="0.55000000000000004">
      <c r="A36" s="23" t="s">
        <v>66</v>
      </c>
      <c r="B36" s="27">
        <v>6500</v>
      </c>
      <c r="C36" s="27">
        <v>5300</v>
      </c>
      <c r="D36" s="27">
        <v>6200</v>
      </c>
      <c r="I36" s="33"/>
    </row>
    <row r="37" spans="1:10" ht="33" customHeight="1" x14ac:dyDescent="0.55000000000000004">
      <c r="A37" s="23" t="s">
        <v>67</v>
      </c>
      <c r="B37" s="27">
        <v>31000</v>
      </c>
      <c r="C37" s="27">
        <v>33000</v>
      </c>
      <c r="D37" s="27">
        <v>35000</v>
      </c>
      <c r="I37" s="33"/>
    </row>
    <row r="38" spans="1:10" ht="33" customHeight="1" x14ac:dyDescent="0.5">
      <c r="A38" s="29" t="s">
        <v>68</v>
      </c>
      <c r="B38" s="43">
        <f>SUM(B36:B37)</f>
        <v>37500</v>
      </c>
      <c r="C38" s="43">
        <f>SUM(C36:C37)</f>
        <v>38300</v>
      </c>
      <c r="D38" s="43">
        <f>SUM(D36:D37)</f>
        <v>41200</v>
      </c>
      <c r="I38" s="33"/>
    </row>
    <row r="39" spans="1:10" ht="33" customHeight="1" x14ac:dyDescent="0.5">
      <c r="A39" s="29" t="s">
        <v>95</v>
      </c>
      <c r="B39" s="24">
        <v>0</v>
      </c>
      <c r="C39" s="24">
        <v>0</v>
      </c>
      <c r="D39" s="24">
        <v>0</v>
      </c>
      <c r="I39" s="33"/>
    </row>
    <row r="40" spans="1:10" ht="33" customHeight="1" x14ac:dyDescent="0.55000000000000004">
      <c r="A40" s="29" t="s">
        <v>69</v>
      </c>
      <c r="B40" s="27"/>
      <c r="C40" s="27"/>
      <c r="D40" s="27"/>
      <c r="I40" s="33"/>
    </row>
    <row r="41" spans="1:10" ht="33" customHeight="1" x14ac:dyDescent="0.5">
      <c r="A41" s="29" t="s">
        <v>71</v>
      </c>
      <c r="B41" s="43">
        <v>60110</v>
      </c>
      <c r="C41" s="43">
        <v>52000</v>
      </c>
      <c r="D41" s="43">
        <v>55000</v>
      </c>
      <c r="I41" s="33"/>
    </row>
    <row r="42" spans="1:10" ht="33" customHeight="1" x14ac:dyDescent="0.5">
      <c r="A42" s="29" t="s">
        <v>72</v>
      </c>
      <c r="B42" s="24">
        <f>SUM(B41+B38+B34+B25+B20+B39)</f>
        <v>186080</v>
      </c>
      <c r="C42" s="24">
        <f>SUM(C41+C38+C34+C25+C20+C39)</f>
        <v>174760</v>
      </c>
      <c r="D42" s="24">
        <f>SUM(D41+D38+D34+D25+D20+D39)</f>
        <v>196060</v>
      </c>
      <c r="I42" s="33"/>
    </row>
    <row r="43" spans="1:10" ht="31.2" thickBot="1" x14ac:dyDescent="0.6">
      <c r="A43" s="23"/>
      <c r="B43" s="27"/>
      <c r="C43" s="27"/>
      <c r="D43" s="27"/>
    </row>
    <row r="44" spans="1:10" s="35" customFormat="1" ht="30" x14ac:dyDescent="0.5">
      <c r="A44" s="30" t="s">
        <v>23</v>
      </c>
      <c r="B44" s="31" t="s">
        <v>73</v>
      </c>
      <c r="C44" s="57"/>
      <c r="D44" s="58"/>
      <c r="F44" s="36"/>
      <c r="G44" s="37"/>
      <c r="H44" s="36"/>
      <c r="I44" s="36"/>
      <c r="J44" s="36"/>
    </row>
    <row r="45" spans="1:10" s="35" customFormat="1" ht="36" customHeight="1" x14ac:dyDescent="0.5">
      <c r="A45" s="42" t="s">
        <v>32</v>
      </c>
      <c r="B45" s="44">
        <v>250</v>
      </c>
      <c r="C45" s="57"/>
      <c r="D45" s="58"/>
      <c r="E45" s="38"/>
      <c r="F45" s="39"/>
      <c r="G45" s="37">
        <f>SUM(B45*6*12)</f>
        <v>18000</v>
      </c>
      <c r="H45" s="39"/>
      <c r="I45" s="39"/>
      <c r="J45" s="39"/>
    </row>
    <row r="46" spans="1:10" x14ac:dyDescent="0.4">
      <c r="B46" s="34"/>
      <c r="F46" s="41"/>
      <c r="H46" s="40">
        <f>SUM(G45:G45)</f>
        <v>18000</v>
      </c>
    </row>
    <row r="47" spans="1:10" ht="21.6" thickBot="1" x14ac:dyDescent="0.45">
      <c r="I47" s="40"/>
    </row>
    <row r="48" spans="1:10" x14ac:dyDescent="0.4">
      <c r="A48" s="69" t="s">
        <v>96</v>
      </c>
      <c r="B48" s="70"/>
      <c r="C48" s="70"/>
      <c r="D48" s="71"/>
    </row>
    <row r="49" spans="1:9" x14ac:dyDescent="0.4">
      <c r="A49" s="72"/>
      <c r="B49" s="73"/>
      <c r="C49" s="73"/>
      <c r="D49" s="74"/>
    </row>
    <row r="50" spans="1:9" ht="21.6" thickBot="1" x14ac:dyDescent="0.45">
      <c r="A50" s="75"/>
      <c r="B50" s="76"/>
      <c r="C50" s="76"/>
      <c r="D50" s="77"/>
    </row>
    <row r="51" spans="1:9" x14ac:dyDescent="0.4">
      <c r="I51" s="40"/>
    </row>
  </sheetData>
  <mergeCells count="4">
    <mergeCell ref="A1:D1"/>
    <mergeCell ref="A2:D2"/>
    <mergeCell ref="C44:D45"/>
    <mergeCell ref="A48:D50"/>
  </mergeCells>
  <pageMargins left="0.7" right="0.7" top="0.75" bottom="0.75" header="0.3" footer="0.3"/>
  <pageSetup scale="3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CF561-3AEC-4BDE-9579-16BABCF9456E}">
  <dimension ref="A1:I16"/>
  <sheetViews>
    <sheetView view="pageBreakPreview" zoomScale="60" zoomScaleNormal="100" workbookViewId="0">
      <selection activeCell="F10" sqref="F10"/>
    </sheetView>
  </sheetViews>
  <sheetFormatPr defaultColWidth="9.21875" defaultRowHeight="15.6" x14ac:dyDescent="0.3"/>
  <cols>
    <col min="1" max="1" width="34.5546875" style="1" customWidth="1"/>
    <col min="2" max="2" width="12.44140625" style="1" customWidth="1"/>
    <col min="3" max="3" width="17" style="1" bestFit="1" customWidth="1"/>
    <col min="4" max="4" width="19" style="1" bestFit="1" customWidth="1"/>
    <col min="5" max="5" width="15.44140625" style="1" bestFit="1" customWidth="1"/>
    <col min="6" max="6" width="22.44140625" style="1" customWidth="1"/>
    <col min="7" max="7" width="22.77734375" style="1" bestFit="1" customWidth="1"/>
    <col min="8" max="8" width="18.5546875" style="1" customWidth="1"/>
    <col min="9" max="9" width="16.77734375" style="1" customWidth="1"/>
    <col min="10" max="16384" width="9.21875" style="1"/>
  </cols>
  <sheetData>
    <row r="1" spans="1:9" x14ac:dyDescent="0.3">
      <c r="A1" s="67" t="s">
        <v>92</v>
      </c>
      <c r="B1" s="67"/>
      <c r="C1" s="67"/>
      <c r="D1" s="67"/>
      <c r="E1" s="67"/>
      <c r="F1" s="67"/>
      <c r="G1" s="67"/>
      <c r="H1" s="67"/>
      <c r="I1" s="67"/>
    </row>
    <row r="2" spans="1:9" x14ac:dyDescent="0.3">
      <c r="A2" s="68"/>
      <c r="B2" s="68"/>
      <c r="C2" s="68"/>
      <c r="D2" s="68"/>
      <c r="E2" s="68"/>
      <c r="F2" s="68"/>
      <c r="G2" s="68"/>
      <c r="H2" s="68"/>
      <c r="I2" s="68"/>
    </row>
    <row r="3" spans="1:9" x14ac:dyDescent="0.3">
      <c r="A3" s="59" t="s">
        <v>1</v>
      </c>
      <c r="B3" s="2" t="s">
        <v>2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59" t="s">
        <v>93</v>
      </c>
    </row>
    <row r="4" spans="1:9" x14ac:dyDescent="0.3">
      <c r="A4" s="60"/>
      <c r="B4" s="2" t="s">
        <v>9</v>
      </c>
      <c r="C4" s="2" t="s">
        <v>10</v>
      </c>
      <c r="D4" s="2" t="s">
        <v>11</v>
      </c>
      <c r="E4" s="2" t="s">
        <v>12</v>
      </c>
      <c r="F4" s="2" t="s">
        <v>13</v>
      </c>
      <c r="G4" s="2" t="s">
        <v>7</v>
      </c>
      <c r="H4" s="2" t="s">
        <v>93</v>
      </c>
      <c r="I4" s="60"/>
    </row>
    <row r="5" spans="1:9" ht="58.5" customHeight="1" x14ac:dyDescent="0.3">
      <c r="A5" s="2"/>
      <c r="B5" s="19"/>
      <c r="C5" s="19"/>
      <c r="D5" s="19" t="s">
        <v>14</v>
      </c>
      <c r="E5" s="20">
        <v>43465</v>
      </c>
      <c r="F5" s="19" t="s">
        <v>15</v>
      </c>
      <c r="G5" s="19" t="s">
        <v>16</v>
      </c>
      <c r="H5" s="19" t="s">
        <v>17</v>
      </c>
      <c r="I5" s="21" t="s">
        <v>31</v>
      </c>
    </row>
    <row r="6" spans="1:9" ht="32.25" customHeight="1" x14ac:dyDescent="0.3">
      <c r="A6" s="3" t="s">
        <v>18</v>
      </c>
      <c r="B6" s="4">
        <v>7</v>
      </c>
      <c r="C6" s="5">
        <v>40000</v>
      </c>
      <c r="D6" s="6">
        <v>0.4</v>
      </c>
      <c r="E6" s="7">
        <v>0</v>
      </c>
      <c r="F6" s="4">
        <v>4</v>
      </c>
      <c r="G6" s="7">
        <f>C6-E6</f>
        <v>40000</v>
      </c>
      <c r="H6" s="7">
        <f>SUM(G6/F6)</f>
        <v>10000</v>
      </c>
      <c r="I6" s="7">
        <f>SUM(H6*0.25)</f>
        <v>2500</v>
      </c>
    </row>
    <row r="7" spans="1:9" ht="32.25" customHeight="1" x14ac:dyDescent="0.3">
      <c r="A7" s="3" t="s">
        <v>19</v>
      </c>
      <c r="B7" s="4">
        <v>20</v>
      </c>
      <c r="C7" s="5">
        <v>200000</v>
      </c>
      <c r="D7" s="6">
        <v>0.4</v>
      </c>
      <c r="E7" s="7">
        <v>0</v>
      </c>
      <c r="F7" s="4">
        <v>19</v>
      </c>
      <c r="G7" s="7">
        <f t="shared" ref="G7:G8" si="0">C7-E7</f>
        <v>200000</v>
      </c>
      <c r="H7" s="7">
        <f>SUM(G7/F7)</f>
        <v>10526.315789473685</v>
      </c>
      <c r="I7" s="7">
        <f>SUM(H7*0.25)</f>
        <v>2631.5789473684213</v>
      </c>
    </row>
    <row r="8" spans="1:9" ht="32.25" customHeight="1" x14ac:dyDescent="0.3">
      <c r="A8" s="3" t="s">
        <v>20</v>
      </c>
      <c r="B8" s="4">
        <v>15</v>
      </c>
      <c r="C8" s="5">
        <v>70000</v>
      </c>
      <c r="D8" s="6">
        <v>0.1</v>
      </c>
      <c r="E8" s="7">
        <v>0</v>
      </c>
      <c r="F8" s="4">
        <v>6</v>
      </c>
      <c r="G8" s="7">
        <f t="shared" si="0"/>
        <v>70000</v>
      </c>
      <c r="H8" s="7">
        <f>SUM(G8/F8)</f>
        <v>11666.666666666666</v>
      </c>
      <c r="I8" s="7">
        <f>SUM(H8*0.25)</f>
        <v>2916.6666666666665</v>
      </c>
    </row>
    <row r="9" spans="1:9" ht="32.25" customHeight="1" x14ac:dyDescent="0.3">
      <c r="A9" s="3" t="s">
        <v>21</v>
      </c>
      <c r="B9" s="4">
        <v>25</v>
      </c>
      <c r="C9" s="5">
        <v>15000</v>
      </c>
      <c r="D9" s="6">
        <v>0.1</v>
      </c>
      <c r="E9" s="7">
        <v>0</v>
      </c>
      <c r="F9" s="4">
        <v>4</v>
      </c>
      <c r="G9" s="7">
        <f>C9-E9</f>
        <v>15000</v>
      </c>
      <c r="H9" s="7">
        <f>SUM(G9/F9)</f>
        <v>3750</v>
      </c>
      <c r="I9" s="7">
        <f>SUM(H9*0.25)</f>
        <v>937.5</v>
      </c>
    </row>
    <row r="10" spans="1:9" ht="32.25" customHeight="1" x14ac:dyDescent="0.3">
      <c r="A10" s="3" t="s">
        <v>22</v>
      </c>
      <c r="B10" s="2"/>
      <c r="C10" s="8">
        <f>SUM(C6:C8)</f>
        <v>310000</v>
      </c>
      <c r="D10" s="9">
        <f>SUM(D6:D9)</f>
        <v>1</v>
      </c>
      <c r="E10" s="10">
        <f>SUM(E6:E9)</f>
        <v>0</v>
      </c>
      <c r="F10" s="2"/>
      <c r="G10" s="10">
        <f>C10-E10</f>
        <v>310000</v>
      </c>
      <c r="H10" s="10">
        <f>SUM(H6:H9)</f>
        <v>35942.982456140351</v>
      </c>
      <c r="I10" s="10">
        <f>SUM(I6:I9)</f>
        <v>8985.7456140350878</v>
      </c>
    </row>
    <row r="12" spans="1:9" ht="41.4" x14ac:dyDescent="0.3">
      <c r="A12" s="11" t="s">
        <v>23</v>
      </c>
      <c r="B12" s="12" t="s">
        <v>24</v>
      </c>
      <c r="C12" s="12" t="s">
        <v>25</v>
      </c>
      <c r="D12" s="13" t="s">
        <v>26</v>
      </c>
      <c r="E12" s="17" t="s">
        <v>27</v>
      </c>
      <c r="F12" s="13" t="s">
        <v>29</v>
      </c>
      <c r="G12" s="17" t="s">
        <v>30</v>
      </c>
    </row>
    <row r="13" spans="1:9" ht="36" customHeight="1" x14ac:dyDescent="0.3">
      <c r="A13" s="22" t="s">
        <v>33</v>
      </c>
      <c r="B13" s="14"/>
      <c r="C13" s="15">
        <v>240</v>
      </c>
      <c r="D13" s="16">
        <f>SUM(H10/64/12)</f>
        <v>46.800758406432749</v>
      </c>
      <c r="E13" s="18">
        <f>SUM(C13+D13)</f>
        <v>286.80075840643275</v>
      </c>
      <c r="F13" s="16">
        <f>SUM(I10/64/12)</f>
        <v>11.700189601608187</v>
      </c>
      <c r="G13" s="18">
        <f>SUM(C13+F13)</f>
        <v>251.7001896016082</v>
      </c>
    </row>
    <row r="14" spans="1:9" ht="16.2" thickBot="1" x14ac:dyDescent="0.35"/>
    <row r="15" spans="1:9" x14ac:dyDescent="0.3">
      <c r="A15" s="61" t="s">
        <v>28</v>
      </c>
      <c r="B15" s="62"/>
      <c r="C15" s="62"/>
      <c r="D15" s="62"/>
      <c r="E15" s="62"/>
      <c r="F15" s="62"/>
      <c r="G15" s="62"/>
      <c r="H15" s="63"/>
    </row>
    <row r="16" spans="1:9" ht="16.2" thickBot="1" x14ac:dyDescent="0.35">
      <c r="A16" s="64"/>
      <c r="B16" s="65"/>
      <c r="C16" s="65"/>
      <c r="D16" s="65"/>
      <c r="E16" s="65"/>
      <c r="F16" s="65"/>
      <c r="G16" s="65"/>
      <c r="H16" s="66"/>
    </row>
  </sheetData>
  <mergeCells count="4">
    <mergeCell ref="A1:I2"/>
    <mergeCell ref="A3:A4"/>
    <mergeCell ref="I3:I4"/>
    <mergeCell ref="A15:H16"/>
  </mergeCells>
  <pageMargins left="0.7" right="0.7" top="0.75" bottom="0.75" header="0.3" footer="0.3"/>
  <pageSetup scale="6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6FBE3-2A6B-664A-B738-0512FC05C53A}">
  <sheetPr>
    <pageSetUpPr fitToPage="1"/>
  </sheetPr>
  <dimension ref="A1:J52"/>
  <sheetViews>
    <sheetView view="pageBreakPreview" topLeftCell="A16" zoomScale="50" zoomScaleNormal="53" zoomScaleSheetLayoutView="50" workbookViewId="0">
      <selection activeCell="D6" sqref="D6"/>
    </sheetView>
  </sheetViews>
  <sheetFormatPr defaultColWidth="70.44140625" defaultRowHeight="21" x14ac:dyDescent="0.4"/>
  <cols>
    <col min="1" max="1" width="70.44140625" style="33"/>
    <col min="2" max="2" width="52.77734375" style="40" customWidth="1"/>
    <col min="3" max="3" width="48" style="40" customWidth="1"/>
    <col min="4" max="4" width="55.21875" style="40" customWidth="1"/>
    <col min="5" max="8" width="70.44140625" style="33"/>
    <col min="9" max="9" width="70.44140625" style="34"/>
    <col min="10" max="16384" width="70.44140625" style="33"/>
  </cols>
  <sheetData>
    <row r="1" spans="1:9" ht="30" x14ac:dyDescent="0.5">
      <c r="A1" s="55" t="s">
        <v>99</v>
      </c>
      <c r="B1" s="55"/>
      <c r="C1" s="55"/>
      <c r="D1" s="55"/>
    </row>
    <row r="2" spans="1:9" ht="54" customHeight="1" x14ac:dyDescent="0.4">
      <c r="A2" s="56" t="s">
        <v>100</v>
      </c>
      <c r="B2" s="56"/>
      <c r="C2" s="56"/>
      <c r="D2" s="56"/>
    </row>
    <row r="3" spans="1:9" ht="57" customHeight="1" x14ac:dyDescent="0.55000000000000004">
      <c r="A3" s="23"/>
      <c r="B3" s="24" t="s">
        <v>35</v>
      </c>
      <c r="C3" s="24" t="s">
        <v>2</v>
      </c>
      <c r="D3" s="24" t="s">
        <v>35</v>
      </c>
    </row>
    <row r="4" spans="1:9" ht="33" customHeight="1" x14ac:dyDescent="0.55000000000000004">
      <c r="A4" s="23"/>
      <c r="B4" s="25" t="s">
        <v>91</v>
      </c>
      <c r="C4" s="24" t="s">
        <v>101</v>
      </c>
      <c r="D4" s="25" t="s">
        <v>102</v>
      </c>
      <c r="I4" s="33"/>
    </row>
    <row r="5" spans="1:9" ht="33" customHeight="1" x14ac:dyDescent="0.55000000000000004">
      <c r="A5" s="26" t="s">
        <v>39</v>
      </c>
      <c r="B5" s="27"/>
      <c r="C5" s="27"/>
      <c r="D5" s="27"/>
      <c r="I5" s="33"/>
    </row>
    <row r="6" spans="1:9" ht="33" customHeight="1" x14ac:dyDescent="0.55000000000000004">
      <c r="A6" s="23" t="s">
        <v>40</v>
      </c>
      <c r="B6" s="27">
        <f>250*64*12</f>
        <v>192000</v>
      </c>
      <c r="C6" s="27">
        <v>185908</v>
      </c>
      <c r="D6" s="27">
        <f>260*64*12</f>
        <v>199680</v>
      </c>
      <c r="I6" s="33"/>
    </row>
    <row r="7" spans="1:9" ht="33" customHeight="1" x14ac:dyDescent="0.55000000000000004">
      <c r="A7" s="23" t="s">
        <v>79</v>
      </c>
      <c r="B7" s="27">
        <v>3500</v>
      </c>
      <c r="C7" s="27">
        <v>8000</v>
      </c>
      <c r="D7" s="27">
        <v>8000</v>
      </c>
      <c r="I7" s="33"/>
    </row>
    <row r="8" spans="1:9" ht="33" customHeight="1" x14ac:dyDescent="0.55000000000000004">
      <c r="A8" s="23" t="s">
        <v>42</v>
      </c>
      <c r="B8" s="27">
        <v>500</v>
      </c>
      <c r="C8" s="27">
        <v>950</v>
      </c>
      <c r="D8" s="27">
        <v>500</v>
      </c>
      <c r="I8" s="33"/>
    </row>
    <row r="9" spans="1:9" ht="33" customHeight="1" x14ac:dyDescent="0.55000000000000004">
      <c r="A9" s="23" t="s">
        <v>43</v>
      </c>
      <c r="B9" s="28">
        <v>60</v>
      </c>
      <c r="C9" s="28">
        <v>60</v>
      </c>
      <c r="D9" s="28">
        <v>60</v>
      </c>
      <c r="I9" s="33"/>
    </row>
    <row r="10" spans="1:9" ht="33" customHeight="1" x14ac:dyDescent="0.5">
      <c r="A10" s="26" t="s">
        <v>44</v>
      </c>
      <c r="B10" s="24">
        <f>SUM(B6:B9)</f>
        <v>196060</v>
      </c>
      <c r="C10" s="24">
        <f>SUM(C6:C9)</f>
        <v>194918</v>
      </c>
      <c r="D10" s="24">
        <f>SUM(D6:D9)</f>
        <v>208240</v>
      </c>
      <c r="I10" s="33"/>
    </row>
    <row r="11" spans="1:9" ht="33" customHeight="1" x14ac:dyDescent="0.55000000000000004">
      <c r="A11" s="29" t="s">
        <v>45</v>
      </c>
      <c r="B11" s="27"/>
      <c r="C11" s="27"/>
      <c r="D11" s="27"/>
      <c r="I11" s="33"/>
    </row>
    <row r="12" spans="1:9" ht="33" customHeight="1" x14ac:dyDescent="0.55000000000000004">
      <c r="A12" s="29" t="s">
        <v>46</v>
      </c>
      <c r="B12" s="27"/>
      <c r="C12" s="27"/>
      <c r="D12" s="27"/>
      <c r="I12" s="33"/>
    </row>
    <row r="13" spans="1:9" ht="33" customHeight="1" x14ac:dyDescent="0.55000000000000004">
      <c r="A13" s="23" t="s">
        <v>47</v>
      </c>
      <c r="B13" s="27">
        <v>1300</v>
      </c>
      <c r="C13" s="27">
        <v>1000</v>
      </c>
      <c r="D13" s="27">
        <v>1100</v>
      </c>
      <c r="I13" s="33"/>
    </row>
    <row r="14" spans="1:9" ht="33" customHeight="1" x14ac:dyDescent="0.55000000000000004">
      <c r="A14" s="23" t="s">
        <v>86</v>
      </c>
      <c r="B14" s="27">
        <v>2000</v>
      </c>
      <c r="C14" s="27">
        <v>2000</v>
      </c>
      <c r="D14" s="27">
        <v>2000</v>
      </c>
      <c r="I14" s="33"/>
    </row>
    <row r="15" spans="1:9" ht="33" customHeight="1" x14ac:dyDescent="0.55000000000000004">
      <c r="A15" s="23" t="s">
        <v>48</v>
      </c>
      <c r="B15" s="27">
        <v>300</v>
      </c>
      <c r="C15" s="27">
        <v>700</v>
      </c>
      <c r="D15" s="27">
        <v>700</v>
      </c>
      <c r="I15" s="33"/>
    </row>
    <row r="16" spans="1:9" ht="33" customHeight="1" x14ac:dyDescent="0.55000000000000004">
      <c r="A16" s="23" t="s">
        <v>49</v>
      </c>
      <c r="B16" s="27">
        <v>300</v>
      </c>
      <c r="C16" s="27">
        <v>285</v>
      </c>
      <c r="D16" s="27">
        <v>300</v>
      </c>
      <c r="I16" s="33"/>
    </row>
    <row r="17" spans="1:9" ht="33" customHeight="1" x14ac:dyDescent="0.55000000000000004">
      <c r="A17" s="23" t="s">
        <v>50</v>
      </c>
      <c r="B17" s="27">
        <v>8400</v>
      </c>
      <c r="C17" s="27">
        <f>700*12</f>
        <v>8400</v>
      </c>
      <c r="D17" s="27">
        <v>8400</v>
      </c>
      <c r="I17" s="33"/>
    </row>
    <row r="18" spans="1:9" ht="33" customHeight="1" x14ac:dyDescent="0.55000000000000004">
      <c r="A18" s="23" t="s">
        <v>103</v>
      </c>
      <c r="B18" s="27">
        <v>0</v>
      </c>
      <c r="C18" s="27">
        <v>400</v>
      </c>
      <c r="D18" s="27">
        <v>450</v>
      </c>
      <c r="I18" s="33"/>
    </row>
    <row r="19" spans="1:9" ht="33" customHeight="1" x14ac:dyDescent="0.55000000000000004">
      <c r="A19" s="23" t="s">
        <v>51</v>
      </c>
      <c r="B19" s="27">
        <v>400</v>
      </c>
      <c r="C19" s="27">
        <v>325</v>
      </c>
      <c r="D19" s="27">
        <v>400</v>
      </c>
      <c r="I19" s="33"/>
    </row>
    <row r="20" spans="1:9" ht="33" customHeight="1" x14ac:dyDescent="0.55000000000000004">
      <c r="A20" s="23" t="s">
        <v>52</v>
      </c>
      <c r="B20" s="28">
        <v>5000</v>
      </c>
      <c r="C20" s="28">
        <v>2000</v>
      </c>
      <c r="D20" s="28">
        <v>2000</v>
      </c>
      <c r="I20" s="33"/>
    </row>
    <row r="21" spans="1:9" ht="33" customHeight="1" x14ac:dyDescent="0.5">
      <c r="A21" s="29" t="s">
        <v>53</v>
      </c>
      <c r="B21" s="24">
        <f>SUM(B13:B20)</f>
        <v>17700</v>
      </c>
      <c r="C21" s="24">
        <f>SUM(C13:C20)</f>
        <v>15110</v>
      </c>
      <c r="D21" s="24">
        <f>SUM(D13:D20)</f>
        <v>15350</v>
      </c>
      <c r="I21" s="33"/>
    </row>
    <row r="22" spans="1:9" ht="33" customHeight="1" x14ac:dyDescent="0.55000000000000004">
      <c r="A22" s="29" t="s">
        <v>54</v>
      </c>
      <c r="B22" s="27"/>
      <c r="C22" s="27"/>
      <c r="D22" s="27"/>
      <c r="I22" s="33"/>
    </row>
    <row r="23" spans="1:9" ht="33" customHeight="1" x14ac:dyDescent="0.55000000000000004">
      <c r="A23" s="23" t="s">
        <v>55</v>
      </c>
      <c r="B23" s="27">
        <f>7680+28180</f>
        <v>35860</v>
      </c>
      <c r="C23" s="27">
        <v>35000</v>
      </c>
      <c r="D23" s="27">
        <v>35000</v>
      </c>
      <c r="I23" s="33"/>
    </row>
    <row r="24" spans="1:9" ht="33" customHeight="1" x14ac:dyDescent="0.55000000000000004">
      <c r="A24" s="23" t="s">
        <v>56</v>
      </c>
      <c r="B24" s="27">
        <v>1800</v>
      </c>
      <c r="C24" s="27">
        <v>1700</v>
      </c>
      <c r="D24" s="27">
        <v>2200</v>
      </c>
      <c r="I24" s="33"/>
    </row>
    <row r="25" spans="1:9" ht="33" customHeight="1" x14ac:dyDescent="0.55000000000000004">
      <c r="A25" s="23" t="s">
        <v>80</v>
      </c>
      <c r="B25" s="28">
        <v>1500</v>
      </c>
      <c r="C25" s="28">
        <v>2000</v>
      </c>
      <c r="D25" s="28">
        <v>2200</v>
      </c>
      <c r="I25" s="33"/>
    </row>
    <row r="26" spans="1:9" ht="33" customHeight="1" x14ac:dyDescent="0.5">
      <c r="A26" s="29" t="s">
        <v>57</v>
      </c>
      <c r="B26" s="24">
        <f>SUM(B23:B25)</f>
        <v>39160</v>
      </c>
      <c r="C26" s="24">
        <f>SUM(C23:C25)</f>
        <v>38700</v>
      </c>
      <c r="D26" s="24">
        <f>SUM(D23:D25)</f>
        <v>39400</v>
      </c>
      <c r="I26" s="33"/>
    </row>
    <row r="27" spans="1:9" ht="33" customHeight="1" x14ac:dyDescent="0.55000000000000004">
      <c r="A27" s="29" t="s">
        <v>58</v>
      </c>
      <c r="B27" s="27"/>
      <c r="C27" s="27"/>
      <c r="D27" s="27"/>
      <c r="I27" s="33"/>
    </row>
    <row r="28" spans="1:9" ht="33" customHeight="1" x14ac:dyDescent="0.55000000000000004">
      <c r="A28" s="23" t="s">
        <v>59</v>
      </c>
      <c r="B28" s="27">
        <v>7500</v>
      </c>
      <c r="C28" s="27">
        <v>9000</v>
      </c>
      <c r="D28" s="27">
        <v>9000</v>
      </c>
      <c r="I28" s="33"/>
    </row>
    <row r="29" spans="1:9" ht="33" customHeight="1" x14ac:dyDescent="0.55000000000000004">
      <c r="A29" s="23" t="s">
        <v>94</v>
      </c>
      <c r="B29" s="27">
        <v>8500</v>
      </c>
      <c r="C29" s="27">
        <v>13000</v>
      </c>
      <c r="D29" s="27">
        <v>13000</v>
      </c>
      <c r="I29" s="33"/>
    </row>
    <row r="30" spans="1:9" ht="33" customHeight="1" x14ac:dyDescent="0.55000000000000004">
      <c r="A30" s="23" t="s">
        <v>84</v>
      </c>
      <c r="B30" s="27">
        <v>5000</v>
      </c>
      <c r="C30" s="27">
        <v>3600</v>
      </c>
      <c r="D30" s="27">
        <v>4000</v>
      </c>
      <c r="I30" s="33"/>
    </row>
    <row r="31" spans="1:9" ht="33" customHeight="1" x14ac:dyDescent="0.55000000000000004">
      <c r="A31" s="23" t="s">
        <v>61</v>
      </c>
      <c r="B31" s="27">
        <v>2000</v>
      </c>
      <c r="C31" s="27">
        <v>1250</v>
      </c>
      <c r="D31" s="27">
        <v>1400</v>
      </c>
      <c r="I31" s="33"/>
    </row>
    <row r="32" spans="1:9" ht="33" customHeight="1" x14ac:dyDescent="0.55000000000000004">
      <c r="A32" s="23" t="s">
        <v>62</v>
      </c>
      <c r="B32" s="27">
        <v>3500</v>
      </c>
      <c r="C32" s="27">
        <v>3300</v>
      </c>
      <c r="D32" s="27">
        <f>275*12</f>
        <v>3300</v>
      </c>
      <c r="I32" s="33"/>
    </row>
    <row r="33" spans="1:10" ht="33" customHeight="1" x14ac:dyDescent="0.55000000000000004">
      <c r="A33" s="23" t="s">
        <v>85</v>
      </c>
      <c r="B33" s="27">
        <v>2500</v>
      </c>
      <c r="C33" s="27">
        <v>250</v>
      </c>
      <c r="D33" s="27">
        <v>1200</v>
      </c>
      <c r="I33" s="33"/>
    </row>
    <row r="34" spans="1:10" ht="33" customHeight="1" x14ac:dyDescent="0.55000000000000004">
      <c r="A34" s="23" t="s">
        <v>63</v>
      </c>
      <c r="B34" s="28">
        <v>14000</v>
      </c>
      <c r="C34" s="28">
        <v>0</v>
      </c>
      <c r="D34" s="28">
        <v>6790</v>
      </c>
      <c r="I34" s="33"/>
    </row>
    <row r="35" spans="1:10" ht="33" customHeight="1" x14ac:dyDescent="0.5">
      <c r="A35" s="29" t="s">
        <v>64</v>
      </c>
      <c r="B35" s="24">
        <f t="shared" ref="B35" si="0">SUM(B28:B34)</f>
        <v>43000</v>
      </c>
      <c r="C35" s="24">
        <f>SUM(C28:C34)</f>
        <v>30400</v>
      </c>
      <c r="D35" s="24">
        <f t="shared" ref="D35" si="1">SUM(D28:D34)</f>
        <v>38690</v>
      </c>
      <c r="I35" s="33"/>
    </row>
    <row r="36" spans="1:10" ht="33" customHeight="1" x14ac:dyDescent="0.55000000000000004">
      <c r="A36" s="29" t="s">
        <v>65</v>
      </c>
      <c r="B36" s="27"/>
      <c r="C36" s="27"/>
      <c r="D36" s="27"/>
      <c r="I36" s="33"/>
    </row>
    <row r="37" spans="1:10" ht="33" customHeight="1" x14ac:dyDescent="0.55000000000000004">
      <c r="A37" s="23" t="s">
        <v>66</v>
      </c>
      <c r="B37" s="27">
        <v>6200</v>
      </c>
      <c r="C37" s="27">
        <v>6500</v>
      </c>
      <c r="D37" s="27">
        <v>6800</v>
      </c>
      <c r="I37" s="33"/>
    </row>
    <row r="38" spans="1:10" ht="33" customHeight="1" x14ac:dyDescent="0.55000000000000004">
      <c r="A38" s="23" t="s">
        <v>67</v>
      </c>
      <c r="B38" s="27">
        <v>35000</v>
      </c>
      <c r="C38" s="27">
        <v>37000</v>
      </c>
      <c r="D38" s="27">
        <v>39000</v>
      </c>
      <c r="I38" s="33"/>
    </row>
    <row r="39" spans="1:10" ht="33" customHeight="1" x14ac:dyDescent="0.5">
      <c r="A39" s="29" t="s">
        <v>68</v>
      </c>
      <c r="B39" s="43">
        <f>SUM(B37:B38)</f>
        <v>41200</v>
      </c>
      <c r="C39" s="43">
        <f>SUM(C37:C38)</f>
        <v>43500</v>
      </c>
      <c r="D39" s="43">
        <f>SUM(D37:D38)</f>
        <v>45800</v>
      </c>
      <c r="I39" s="33"/>
    </row>
    <row r="40" spans="1:10" ht="33" customHeight="1" x14ac:dyDescent="0.5">
      <c r="A40" s="29" t="s">
        <v>95</v>
      </c>
      <c r="B40" s="24">
        <v>0</v>
      </c>
      <c r="C40" s="24">
        <v>0</v>
      </c>
      <c r="D40" s="24">
        <v>0</v>
      </c>
      <c r="I40" s="33"/>
    </row>
    <row r="41" spans="1:10" ht="33" customHeight="1" x14ac:dyDescent="0.55000000000000004">
      <c r="A41" s="29" t="s">
        <v>69</v>
      </c>
      <c r="B41" s="27"/>
      <c r="C41" s="27"/>
      <c r="D41" s="27"/>
      <c r="I41" s="33"/>
    </row>
    <row r="42" spans="1:10" ht="33" customHeight="1" x14ac:dyDescent="0.5">
      <c r="A42" s="29" t="s">
        <v>71</v>
      </c>
      <c r="B42" s="43">
        <v>55000</v>
      </c>
      <c r="C42" s="43">
        <v>65000</v>
      </c>
      <c r="D42" s="43">
        <v>69000</v>
      </c>
      <c r="I42" s="33"/>
    </row>
    <row r="43" spans="1:10" ht="33" customHeight="1" x14ac:dyDescent="0.5">
      <c r="A43" s="29" t="s">
        <v>72</v>
      </c>
      <c r="B43" s="24">
        <f>SUM(B42+B39+B35+B26+B21+B40)</f>
        <v>196060</v>
      </c>
      <c r="C43" s="24">
        <f>SUM(C42+C39+C35+C26+C21+C40)</f>
        <v>192710</v>
      </c>
      <c r="D43" s="24">
        <f>SUM(D42+D39+D35+D26+D21+D40)</f>
        <v>208240</v>
      </c>
      <c r="I43" s="33"/>
    </row>
    <row r="44" spans="1:10" ht="31.2" thickBot="1" x14ac:dyDescent="0.6">
      <c r="A44" s="23"/>
      <c r="B44" s="27"/>
      <c r="C44" s="27"/>
      <c r="D44" s="27"/>
    </row>
    <row r="45" spans="1:10" s="35" customFormat="1" ht="30" x14ac:dyDescent="0.5">
      <c r="A45" s="30" t="s">
        <v>23</v>
      </c>
      <c r="B45" s="31" t="s">
        <v>73</v>
      </c>
      <c r="C45" s="57"/>
      <c r="D45" s="58"/>
      <c r="F45" s="36"/>
      <c r="G45" s="37"/>
      <c r="H45" s="36"/>
      <c r="I45" s="36"/>
      <c r="J45" s="36"/>
    </row>
    <row r="46" spans="1:10" s="35" customFormat="1" ht="36" customHeight="1" x14ac:dyDescent="0.5">
      <c r="A46" s="42" t="s">
        <v>32</v>
      </c>
      <c r="B46" s="44">
        <v>260</v>
      </c>
      <c r="C46" s="57"/>
      <c r="D46" s="58"/>
      <c r="E46" s="38"/>
      <c r="F46" s="39"/>
      <c r="G46" s="37">
        <f>SUM(B46*6*12)</f>
        <v>18720</v>
      </c>
      <c r="H46" s="39"/>
      <c r="I46" s="39"/>
      <c r="J46" s="39"/>
    </row>
    <row r="47" spans="1:10" x14ac:dyDescent="0.4">
      <c r="B47" s="34"/>
      <c r="F47" s="41"/>
      <c r="H47" s="40">
        <f>SUM(G46:G46)</f>
        <v>18720</v>
      </c>
    </row>
    <row r="48" spans="1:10" ht="21.6" thickBot="1" x14ac:dyDescent="0.45">
      <c r="I48" s="40"/>
    </row>
    <row r="49" spans="1:9" x14ac:dyDescent="0.4">
      <c r="A49" s="69" t="s">
        <v>96</v>
      </c>
      <c r="B49" s="70"/>
      <c r="C49" s="70"/>
      <c r="D49" s="71"/>
    </row>
    <row r="50" spans="1:9" x14ac:dyDescent="0.4">
      <c r="A50" s="72"/>
      <c r="B50" s="73"/>
      <c r="C50" s="73"/>
      <c r="D50" s="74"/>
    </row>
    <row r="51" spans="1:9" ht="21.6" thickBot="1" x14ac:dyDescent="0.45">
      <c r="A51" s="75"/>
      <c r="B51" s="76"/>
      <c r="C51" s="76"/>
      <c r="D51" s="77"/>
    </row>
    <row r="52" spans="1:9" x14ac:dyDescent="0.4">
      <c r="I52" s="40"/>
    </row>
  </sheetData>
  <mergeCells count="4">
    <mergeCell ref="A1:D1"/>
    <mergeCell ref="A2:D2"/>
    <mergeCell ref="C45:D46"/>
    <mergeCell ref="A49:D51"/>
  </mergeCells>
  <pageMargins left="0.7" right="0.7" top="0.75" bottom="0.75" header="0.3" footer="0.3"/>
  <pageSetup scale="3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E1B1-03F7-8F42-BB03-3595880CA483}">
  <dimension ref="A1:I16"/>
  <sheetViews>
    <sheetView view="pageBreakPreview" topLeftCell="D1" zoomScale="110" zoomScaleNormal="100" zoomScaleSheetLayoutView="110" workbookViewId="0">
      <selection activeCell="C14" sqref="C14"/>
    </sheetView>
  </sheetViews>
  <sheetFormatPr defaultColWidth="9.21875" defaultRowHeight="15.6" x14ac:dyDescent="0.3"/>
  <cols>
    <col min="1" max="1" width="34.5546875" style="1" customWidth="1"/>
    <col min="2" max="2" width="12.44140625" style="1" customWidth="1"/>
    <col min="3" max="3" width="17" style="1" bestFit="1" customWidth="1"/>
    <col min="4" max="4" width="19" style="1" bestFit="1" customWidth="1"/>
    <col min="5" max="5" width="15.44140625" style="1" bestFit="1" customWidth="1"/>
    <col min="6" max="6" width="22.44140625" style="1" customWidth="1"/>
    <col min="7" max="7" width="22.77734375" style="1" bestFit="1" customWidth="1"/>
    <col min="8" max="8" width="18.5546875" style="1" customWidth="1"/>
    <col min="9" max="9" width="16.77734375" style="1" customWidth="1"/>
    <col min="10" max="16384" width="9.21875" style="1"/>
  </cols>
  <sheetData>
    <row r="1" spans="1:9" x14ac:dyDescent="0.3">
      <c r="A1" s="67" t="s">
        <v>97</v>
      </c>
      <c r="B1" s="67"/>
      <c r="C1" s="67"/>
      <c r="D1" s="67"/>
      <c r="E1" s="67"/>
      <c r="F1" s="67"/>
      <c r="G1" s="67"/>
      <c r="H1" s="67"/>
      <c r="I1" s="67"/>
    </row>
    <row r="2" spans="1:9" x14ac:dyDescent="0.3">
      <c r="A2" s="68"/>
      <c r="B2" s="68"/>
      <c r="C2" s="68"/>
      <c r="D2" s="68"/>
      <c r="E2" s="68"/>
      <c r="F2" s="68"/>
      <c r="G2" s="68"/>
      <c r="H2" s="68"/>
      <c r="I2" s="68"/>
    </row>
    <row r="3" spans="1:9" x14ac:dyDescent="0.3">
      <c r="A3" s="59" t="s">
        <v>1</v>
      </c>
      <c r="B3" s="2" t="s">
        <v>2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59" t="s">
        <v>98</v>
      </c>
    </row>
    <row r="4" spans="1:9" x14ac:dyDescent="0.3">
      <c r="A4" s="60"/>
      <c r="B4" s="2" t="s">
        <v>9</v>
      </c>
      <c r="C4" s="2" t="s">
        <v>10</v>
      </c>
      <c r="D4" s="2" t="s">
        <v>11</v>
      </c>
      <c r="E4" s="2" t="s">
        <v>12</v>
      </c>
      <c r="F4" s="2" t="s">
        <v>13</v>
      </c>
      <c r="G4" s="2" t="s">
        <v>7</v>
      </c>
      <c r="H4" s="2" t="s">
        <v>98</v>
      </c>
      <c r="I4" s="60"/>
    </row>
    <row r="5" spans="1:9" ht="58.5" customHeight="1" x14ac:dyDescent="0.3">
      <c r="A5" s="2"/>
      <c r="B5" s="19"/>
      <c r="C5" s="19"/>
      <c r="D5" s="19" t="s">
        <v>14</v>
      </c>
      <c r="E5" s="20">
        <v>43830</v>
      </c>
      <c r="F5" s="19" t="s">
        <v>15</v>
      </c>
      <c r="G5" s="19" t="s">
        <v>16</v>
      </c>
      <c r="H5" s="19" t="s">
        <v>17</v>
      </c>
      <c r="I5" s="21" t="s">
        <v>31</v>
      </c>
    </row>
    <row r="6" spans="1:9" ht="32.25" customHeight="1" x14ac:dyDescent="0.3">
      <c r="A6" s="3" t="s">
        <v>18</v>
      </c>
      <c r="B6" s="4">
        <v>7</v>
      </c>
      <c r="C6" s="5">
        <v>40000</v>
      </c>
      <c r="D6" s="6">
        <v>0.4</v>
      </c>
      <c r="E6" s="7">
        <v>0</v>
      </c>
      <c r="F6" s="4">
        <v>2</v>
      </c>
      <c r="G6" s="7">
        <f>C6-E6</f>
        <v>40000</v>
      </c>
      <c r="H6" s="7">
        <f>SUM(G6/F6)</f>
        <v>20000</v>
      </c>
      <c r="I6" s="7">
        <f>SUM(H6*0.25)</f>
        <v>5000</v>
      </c>
    </row>
    <row r="7" spans="1:9" ht="32.25" customHeight="1" x14ac:dyDescent="0.3">
      <c r="A7" s="3" t="s">
        <v>19</v>
      </c>
      <c r="B7" s="4">
        <v>20</v>
      </c>
      <c r="C7" s="5">
        <v>200000</v>
      </c>
      <c r="D7" s="6">
        <v>0.4</v>
      </c>
      <c r="E7" s="7">
        <v>0</v>
      </c>
      <c r="F7" s="4">
        <v>15</v>
      </c>
      <c r="G7" s="7">
        <f t="shared" ref="G7:G8" si="0">C7-E7</f>
        <v>200000</v>
      </c>
      <c r="H7" s="7">
        <f>SUM(G7/F7)</f>
        <v>13333.333333333334</v>
      </c>
      <c r="I7" s="7">
        <f>SUM(H7*0.25)</f>
        <v>3333.3333333333335</v>
      </c>
    </row>
    <row r="8" spans="1:9" ht="32.25" customHeight="1" x14ac:dyDescent="0.3">
      <c r="A8" s="3" t="s">
        <v>20</v>
      </c>
      <c r="B8" s="4">
        <v>15</v>
      </c>
      <c r="C8" s="5">
        <v>70000</v>
      </c>
      <c r="D8" s="6">
        <v>0.1</v>
      </c>
      <c r="E8" s="7">
        <v>0</v>
      </c>
      <c r="F8" s="4">
        <v>4</v>
      </c>
      <c r="G8" s="7">
        <f t="shared" si="0"/>
        <v>70000</v>
      </c>
      <c r="H8" s="7">
        <f>SUM(G8/F8)</f>
        <v>17500</v>
      </c>
      <c r="I8" s="7">
        <f>SUM(H8*0.25)</f>
        <v>4375</v>
      </c>
    </row>
    <row r="9" spans="1:9" ht="32.25" customHeight="1" x14ac:dyDescent="0.3">
      <c r="A9" s="3" t="s">
        <v>21</v>
      </c>
      <c r="B9" s="4">
        <v>25</v>
      </c>
      <c r="C9" s="5">
        <v>15000</v>
      </c>
      <c r="D9" s="6">
        <v>0.1</v>
      </c>
      <c r="E9" s="7">
        <v>0</v>
      </c>
      <c r="F9" s="4">
        <v>3</v>
      </c>
      <c r="G9" s="7">
        <f>C9-E9</f>
        <v>15000</v>
      </c>
      <c r="H9" s="7">
        <f>SUM(G9/F9)</f>
        <v>5000</v>
      </c>
      <c r="I9" s="7">
        <f>SUM(H9*0.25)</f>
        <v>1250</v>
      </c>
    </row>
    <row r="10" spans="1:9" ht="32.25" customHeight="1" x14ac:dyDescent="0.3">
      <c r="A10" s="3" t="s">
        <v>22</v>
      </c>
      <c r="B10" s="2"/>
      <c r="C10" s="8">
        <f>SUM(C6:C8)</f>
        <v>310000</v>
      </c>
      <c r="D10" s="9">
        <f>SUM(D6:D9)</f>
        <v>1</v>
      </c>
      <c r="E10" s="10">
        <f>SUM(E6:E9)</f>
        <v>0</v>
      </c>
      <c r="F10" s="2"/>
      <c r="G10" s="10">
        <f>C10-E10</f>
        <v>310000</v>
      </c>
      <c r="H10" s="10">
        <f>SUM(H6:H9)</f>
        <v>55833.333333333336</v>
      </c>
      <c r="I10" s="10">
        <f>SUM(I6:I9)</f>
        <v>13958.333333333334</v>
      </c>
    </row>
    <row r="12" spans="1:9" ht="41.4" x14ac:dyDescent="0.3">
      <c r="A12" s="11" t="s">
        <v>23</v>
      </c>
      <c r="B12" s="12" t="s">
        <v>24</v>
      </c>
      <c r="C12" s="12" t="s">
        <v>25</v>
      </c>
      <c r="D12" s="13" t="s">
        <v>26</v>
      </c>
      <c r="E12" s="17" t="s">
        <v>27</v>
      </c>
      <c r="F12" s="13" t="s">
        <v>105</v>
      </c>
      <c r="G12" s="17" t="s">
        <v>104</v>
      </c>
    </row>
    <row r="13" spans="1:9" ht="36" customHeight="1" x14ac:dyDescent="0.3">
      <c r="A13" s="22" t="s">
        <v>33</v>
      </c>
      <c r="B13" s="14"/>
      <c r="C13" s="15">
        <v>260</v>
      </c>
      <c r="D13" s="16">
        <f>SUM(H10/64/12)</f>
        <v>72.699652777777786</v>
      </c>
      <c r="E13" s="18">
        <f>SUM(C13+D13)</f>
        <v>332.69965277777777</v>
      </c>
      <c r="F13" s="16">
        <f>SUM(I10/64/12)</f>
        <v>18.174913194444446</v>
      </c>
      <c r="G13" s="18">
        <f>SUM(C13+F13)</f>
        <v>278.17491319444446</v>
      </c>
    </row>
    <row r="14" spans="1:9" ht="16.2" thickBot="1" x14ac:dyDescent="0.35"/>
    <row r="15" spans="1:9" x14ac:dyDescent="0.3">
      <c r="A15" s="61" t="s">
        <v>28</v>
      </c>
      <c r="B15" s="62"/>
      <c r="C15" s="62"/>
      <c r="D15" s="62"/>
      <c r="E15" s="62"/>
      <c r="F15" s="62"/>
      <c r="G15" s="62"/>
      <c r="H15" s="63"/>
    </row>
    <row r="16" spans="1:9" ht="16.2" thickBot="1" x14ac:dyDescent="0.35">
      <c r="A16" s="64"/>
      <c r="B16" s="65"/>
      <c r="C16" s="65"/>
      <c r="D16" s="65"/>
      <c r="E16" s="65"/>
      <c r="F16" s="65"/>
      <c r="G16" s="65"/>
      <c r="H16" s="66"/>
    </row>
  </sheetData>
  <mergeCells count="4">
    <mergeCell ref="A1:I2"/>
    <mergeCell ref="A3:A4"/>
    <mergeCell ref="I3:I4"/>
    <mergeCell ref="A15:H16"/>
  </mergeCells>
  <pageMargins left="0.7" right="0.7" top="0.75" bottom="0.75" header="0.3" footer="0.3"/>
  <pageSetup scale="6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9535-BFEF-AF43-9D69-10965DA0AC34}">
  <sheetPr>
    <pageSetUpPr fitToPage="1"/>
  </sheetPr>
  <dimension ref="A1:J57"/>
  <sheetViews>
    <sheetView view="pageBreakPreview" topLeftCell="A27" zoomScale="53" zoomScaleNormal="53" zoomScaleSheetLayoutView="53" workbookViewId="0">
      <selection activeCell="D3" sqref="D3"/>
    </sheetView>
  </sheetViews>
  <sheetFormatPr defaultColWidth="70.44140625" defaultRowHeight="21" x14ac:dyDescent="0.4"/>
  <cols>
    <col min="1" max="1" width="70.44140625" style="33"/>
    <col min="2" max="2" width="52.77734375" style="40" customWidth="1"/>
    <col min="3" max="3" width="48" style="40" customWidth="1"/>
    <col min="4" max="4" width="55.21875" style="40" customWidth="1"/>
    <col min="5" max="8" width="70.44140625" style="33"/>
    <col min="9" max="9" width="70.44140625" style="34"/>
    <col min="10" max="16384" width="70.44140625" style="33"/>
  </cols>
  <sheetData>
    <row r="1" spans="1:9" ht="30" x14ac:dyDescent="0.5">
      <c r="A1" s="55" t="s">
        <v>108</v>
      </c>
      <c r="B1" s="55"/>
      <c r="C1" s="55"/>
      <c r="D1" s="55"/>
    </row>
    <row r="2" spans="1:9" ht="54" customHeight="1" x14ac:dyDescent="0.4">
      <c r="A2" s="56" t="s">
        <v>109</v>
      </c>
      <c r="B2" s="56"/>
      <c r="C2" s="56"/>
      <c r="D2" s="56"/>
    </row>
    <row r="3" spans="1:9" ht="57" customHeight="1" x14ac:dyDescent="0.55000000000000004">
      <c r="A3" s="23"/>
      <c r="B3" s="24" t="s">
        <v>35</v>
      </c>
      <c r="C3" s="24" t="s">
        <v>2</v>
      </c>
      <c r="D3" s="24" t="s">
        <v>35</v>
      </c>
    </row>
    <row r="4" spans="1:9" ht="33" customHeight="1" x14ac:dyDescent="0.55000000000000004">
      <c r="A4" s="23"/>
      <c r="B4" s="25" t="s">
        <v>102</v>
      </c>
      <c r="C4" s="24" t="s">
        <v>110</v>
      </c>
      <c r="D4" s="25" t="s">
        <v>111</v>
      </c>
      <c r="I4" s="33"/>
    </row>
    <row r="5" spans="1:9" ht="33" customHeight="1" x14ac:dyDescent="0.55000000000000004">
      <c r="A5" s="26" t="s">
        <v>39</v>
      </c>
      <c r="B5" s="27"/>
      <c r="C5" s="27"/>
      <c r="D5" s="27"/>
      <c r="I5" s="33"/>
    </row>
    <row r="6" spans="1:9" ht="33" customHeight="1" x14ac:dyDescent="0.55000000000000004">
      <c r="A6" s="23" t="s">
        <v>40</v>
      </c>
      <c r="B6" s="27">
        <f>260*64*12</f>
        <v>199680</v>
      </c>
      <c r="C6" s="27">
        <f>260*64*12</f>
        <v>199680</v>
      </c>
      <c r="D6" s="27">
        <f>270*12*64</f>
        <v>207360</v>
      </c>
      <c r="I6" s="33"/>
    </row>
    <row r="7" spans="1:9" ht="33" customHeight="1" x14ac:dyDescent="0.55000000000000004">
      <c r="A7" s="23" t="s">
        <v>79</v>
      </c>
      <c r="B7" s="27">
        <v>8000</v>
      </c>
      <c r="C7" s="27">
        <v>5000</v>
      </c>
      <c r="D7" s="27">
        <v>8000</v>
      </c>
      <c r="I7" s="33"/>
    </row>
    <row r="8" spans="1:9" ht="33" customHeight="1" x14ac:dyDescent="0.55000000000000004">
      <c r="A8" s="23" t="s">
        <v>42</v>
      </c>
      <c r="B8" s="27">
        <v>500</v>
      </c>
      <c r="C8" s="27">
        <v>800</v>
      </c>
      <c r="D8" s="27">
        <v>500</v>
      </c>
      <c r="I8" s="33"/>
    </row>
    <row r="9" spans="1:9" ht="33" customHeight="1" x14ac:dyDescent="0.55000000000000004">
      <c r="A9" s="23" t="s">
        <v>43</v>
      </c>
      <c r="B9" s="28">
        <v>60</v>
      </c>
      <c r="C9" s="28">
        <v>30</v>
      </c>
      <c r="D9" s="28">
        <v>60</v>
      </c>
      <c r="I9" s="33"/>
    </row>
    <row r="10" spans="1:9" ht="33" customHeight="1" x14ac:dyDescent="0.5">
      <c r="A10" s="26" t="s">
        <v>44</v>
      </c>
      <c r="B10" s="24">
        <f>SUM(B6:B9)</f>
        <v>208240</v>
      </c>
      <c r="C10" s="24">
        <f>SUM(C6:C9)</f>
        <v>205510</v>
      </c>
      <c r="D10" s="24">
        <f>SUM(D6:D9)</f>
        <v>215920</v>
      </c>
      <c r="I10" s="33"/>
    </row>
    <row r="11" spans="1:9" ht="33" customHeight="1" x14ac:dyDescent="0.55000000000000004">
      <c r="A11" s="29" t="s">
        <v>45</v>
      </c>
      <c r="B11" s="27"/>
      <c r="C11" s="27"/>
      <c r="D11" s="27"/>
      <c r="I11" s="33"/>
    </row>
    <row r="12" spans="1:9" ht="33" customHeight="1" x14ac:dyDescent="0.55000000000000004">
      <c r="A12" s="29" t="s">
        <v>46</v>
      </c>
      <c r="B12" s="27"/>
      <c r="C12" s="27"/>
      <c r="D12" s="27"/>
      <c r="I12" s="33"/>
    </row>
    <row r="13" spans="1:9" ht="33" customHeight="1" x14ac:dyDescent="0.55000000000000004">
      <c r="A13" s="23" t="s">
        <v>47</v>
      </c>
      <c r="B13" s="27">
        <v>1100</v>
      </c>
      <c r="C13" s="27">
        <v>1000</v>
      </c>
      <c r="D13" s="27">
        <v>1100</v>
      </c>
      <c r="I13" s="33"/>
    </row>
    <row r="14" spans="1:9" ht="33" customHeight="1" x14ac:dyDescent="0.55000000000000004">
      <c r="A14" s="23" t="s">
        <v>86</v>
      </c>
      <c r="B14" s="27">
        <v>2000</v>
      </c>
      <c r="C14" s="27">
        <v>2000</v>
      </c>
      <c r="D14" s="27">
        <v>2000</v>
      </c>
      <c r="I14" s="33"/>
    </row>
    <row r="15" spans="1:9" ht="33" customHeight="1" x14ac:dyDescent="0.55000000000000004">
      <c r="A15" s="23" t="s">
        <v>48</v>
      </c>
      <c r="B15" s="27">
        <v>700</v>
      </c>
      <c r="C15" s="27">
        <v>500</v>
      </c>
      <c r="D15" s="27">
        <v>700</v>
      </c>
      <c r="I15" s="33"/>
    </row>
    <row r="16" spans="1:9" ht="33" customHeight="1" x14ac:dyDescent="0.55000000000000004">
      <c r="A16" s="23" t="s">
        <v>49</v>
      </c>
      <c r="B16" s="27">
        <v>300</v>
      </c>
      <c r="C16" s="27">
        <v>300</v>
      </c>
      <c r="D16" s="27">
        <v>350</v>
      </c>
      <c r="I16" s="33"/>
    </row>
    <row r="17" spans="1:9" ht="33" customHeight="1" x14ac:dyDescent="0.55000000000000004">
      <c r="A17" s="23" t="s">
        <v>50</v>
      </c>
      <c r="B17" s="27">
        <v>8400</v>
      </c>
      <c r="C17" s="27">
        <v>8400</v>
      </c>
      <c r="D17" s="27">
        <v>8400</v>
      </c>
      <c r="I17" s="33"/>
    </row>
    <row r="18" spans="1:9" ht="33" customHeight="1" x14ac:dyDescent="0.55000000000000004">
      <c r="A18" s="23" t="s">
        <v>103</v>
      </c>
      <c r="B18" s="27">
        <v>450</v>
      </c>
      <c r="C18" s="27">
        <v>100</v>
      </c>
      <c r="D18" s="27">
        <v>0</v>
      </c>
      <c r="I18" s="33"/>
    </row>
    <row r="19" spans="1:9" ht="33" customHeight="1" x14ac:dyDescent="0.55000000000000004">
      <c r="A19" s="23" t="s">
        <v>51</v>
      </c>
      <c r="B19" s="27">
        <v>400</v>
      </c>
      <c r="C19" s="27">
        <v>500</v>
      </c>
      <c r="D19" s="27">
        <v>500</v>
      </c>
      <c r="I19" s="33"/>
    </row>
    <row r="20" spans="1:9" ht="33" customHeight="1" x14ac:dyDescent="0.55000000000000004">
      <c r="A20" s="23" t="s">
        <v>52</v>
      </c>
      <c r="B20" s="28">
        <v>2000</v>
      </c>
      <c r="C20" s="28">
        <v>300</v>
      </c>
      <c r="D20" s="28">
        <v>2000</v>
      </c>
      <c r="I20" s="33"/>
    </row>
    <row r="21" spans="1:9" ht="33" customHeight="1" x14ac:dyDescent="0.5">
      <c r="A21" s="29" t="s">
        <v>53</v>
      </c>
      <c r="B21" s="24">
        <f>SUM(B13:B20)</f>
        <v>15350</v>
      </c>
      <c r="C21" s="24">
        <f>SUM(C13:C20)</f>
        <v>13100</v>
      </c>
      <c r="D21" s="24">
        <f>SUM(D13:D20)</f>
        <v>15050</v>
      </c>
      <c r="I21" s="33"/>
    </row>
    <row r="22" spans="1:9" ht="33" customHeight="1" x14ac:dyDescent="0.55000000000000004">
      <c r="A22" s="29" t="s">
        <v>54</v>
      </c>
      <c r="B22" s="27"/>
      <c r="C22" s="27"/>
      <c r="D22" s="27"/>
      <c r="I22" s="33"/>
    </row>
    <row r="23" spans="1:9" ht="33" customHeight="1" x14ac:dyDescent="0.55000000000000004">
      <c r="A23" s="23" t="s">
        <v>55</v>
      </c>
      <c r="B23" s="27">
        <v>35000</v>
      </c>
      <c r="C23" s="27">
        <v>7500</v>
      </c>
      <c r="D23" s="27">
        <v>10000</v>
      </c>
      <c r="I23" s="33"/>
    </row>
    <row r="24" spans="1:9" ht="33" customHeight="1" x14ac:dyDescent="0.55000000000000004">
      <c r="A24" s="23" t="s">
        <v>56</v>
      </c>
      <c r="B24" s="27">
        <v>2200</v>
      </c>
      <c r="C24" s="27">
        <v>2700</v>
      </c>
      <c r="D24" s="27">
        <v>2200</v>
      </c>
      <c r="I24" s="33"/>
    </row>
    <row r="25" spans="1:9" ht="33" customHeight="1" x14ac:dyDescent="0.55000000000000004">
      <c r="A25" s="23" t="s">
        <v>113</v>
      </c>
      <c r="B25" s="27">
        <v>0</v>
      </c>
      <c r="C25" s="27">
        <v>16000</v>
      </c>
      <c r="D25" s="27">
        <v>0</v>
      </c>
      <c r="I25" s="33"/>
    </row>
    <row r="26" spans="1:9" ht="33" customHeight="1" x14ac:dyDescent="0.55000000000000004">
      <c r="A26" s="23" t="s">
        <v>114</v>
      </c>
      <c r="B26" s="27">
        <v>0</v>
      </c>
      <c r="C26" s="27">
        <v>4500</v>
      </c>
      <c r="D26" s="27">
        <v>6000</v>
      </c>
      <c r="I26" s="33"/>
    </row>
    <row r="27" spans="1:9" ht="33" customHeight="1" x14ac:dyDescent="0.55000000000000004">
      <c r="A27" s="23" t="s">
        <v>115</v>
      </c>
      <c r="B27" s="27">
        <v>0</v>
      </c>
      <c r="C27" s="27">
        <v>187000</v>
      </c>
      <c r="D27" s="27">
        <v>0</v>
      </c>
      <c r="I27" s="33"/>
    </row>
    <row r="28" spans="1:9" ht="33" customHeight="1" x14ac:dyDescent="0.55000000000000004">
      <c r="A28" s="23" t="s">
        <v>117</v>
      </c>
      <c r="B28" s="27">
        <v>0</v>
      </c>
      <c r="C28" s="27">
        <v>15000</v>
      </c>
      <c r="D28" s="27">
        <v>0</v>
      </c>
      <c r="I28" s="33"/>
    </row>
    <row r="29" spans="1:9" ht="33" customHeight="1" x14ac:dyDescent="0.55000000000000004">
      <c r="A29" s="23" t="s">
        <v>118</v>
      </c>
      <c r="B29" s="27">
        <v>0</v>
      </c>
      <c r="C29" s="27">
        <v>0</v>
      </c>
      <c r="D29" s="27">
        <f>1400*12</f>
        <v>16800</v>
      </c>
      <c r="I29" s="33"/>
    </row>
    <row r="30" spans="1:9" ht="33" customHeight="1" x14ac:dyDescent="0.55000000000000004">
      <c r="A30" s="23" t="s">
        <v>116</v>
      </c>
      <c r="B30" s="27">
        <v>0</v>
      </c>
      <c r="C30" s="27">
        <v>10000</v>
      </c>
      <c r="D30" s="27">
        <v>12000</v>
      </c>
      <c r="I30" s="33"/>
    </row>
    <row r="31" spans="1:9" ht="33" customHeight="1" x14ac:dyDescent="0.55000000000000004">
      <c r="A31" s="23" t="s">
        <v>80</v>
      </c>
      <c r="B31" s="28">
        <v>2200</v>
      </c>
      <c r="C31" s="28">
        <v>2500</v>
      </c>
      <c r="D31" s="28">
        <v>3000</v>
      </c>
      <c r="I31" s="33"/>
    </row>
    <row r="32" spans="1:9" ht="33" customHeight="1" x14ac:dyDescent="0.5">
      <c r="A32" s="29" t="s">
        <v>57</v>
      </c>
      <c r="B32" s="24">
        <f>SUM(B23:B31)</f>
        <v>39400</v>
      </c>
      <c r="C32" s="24">
        <f>SUM(C23:C31)</f>
        <v>245200</v>
      </c>
      <c r="D32" s="24">
        <f>SUM(D23:D31)</f>
        <v>50000</v>
      </c>
      <c r="I32" s="33"/>
    </row>
    <row r="33" spans="1:9" ht="33" customHeight="1" x14ac:dyDescent="0.55000000000000004">
      <c r="A33" s="29" t="s">
        <v>58</v>
      </c>
      <c r="B33" s="27"/>
      <c r="C33" s="27"/>
      <c r="D33" s="27"/>
      <c r="I33" s="33"/>
    </row>
    <row r="34" spans="1:9" ht="33" customHeight="1" x14ac:dyDescent="0.55000000000000004">
      <c r="A34" s="23" t="s">
        <v>119</v>
      </c>
      <c r="B34" s="27">
        <v>9000</v>
      </c>
      <c r="C34" s="27">
        <v>6000</v>
      </c>
      <c r="D34" s="27">
        <v>10000</v>
      </c>
      <c r="I34" s="33"/>
    </row>
    <row r="35" spans="1:9" ht="33" customHeight="1" x14ac:dyDescent="0.55000000000000004">
      <c r="A35" s="23" t="s">
        <v>94</v>
      </c>
      <c r="B35" s="27">
        <v>13000</v>
      </c>
      <c r="C35" s="27">
        <v>500</v>
      </c>
      <c r="D35" s="27">
        <v>1200</v>
      </c>
      <c r="I35" s="33"/>
    </row>
    <row r="36" spans="1:9" ht="33" customHeight="1" x14ac:dyDescent="0.55000000000000004">
      <c r="A36" s="23" t="s">
        <v>84</v>
      </c>
      <c r="B36" s="27">
        <v>4000</v>
      </c>
      <c r="C36" s="27">
        <v>3500</v>
      </c>
      <c r="D36" s="27">
        <v>4000</v>
      </c>
      <c r="I36" s="33"/>
    </row>
    <row r="37" spans="1:9" ht="33" customHeight="1" x14ac:dyDescent="0.55000000000000004">
      <c r="A37" s="23" t="s">
        <v>61</v>
      </c>
      <c r="B37" s="27">
        <v>1400</v>
      </c>
      <c r="C37" s="27">
        <v>1300</v>
      </c>
      <c r="D37" s="27">
        <v>1400</v>
      </c>
      <c r="I37" s="33"/>
    </row>
    <row r="38" spans="1:9" ht="33" customHeight="1" x14ac:dyDescent="0.55000000000000004">
      <c r="A38" s="23" t="s">
        <v>62</v>
      </c>
      <c r="B38" s="27">
        <f>275*12</f>
        <v>3300</v>
      </c>
      <c r="C38" s="27">
        <v>3500</v>
      </c>
      <c r="D38" s="27">
        <v>3700</v>
      </c>
      <c r="I38" s="33"/>
    </row>
    <row r="39" spans="1:9" ht="33" customHeight="1" x14ac:dyDescent="0.55000000000000004">
      <c r="A39" s="23" t="s">
        <v>85</v>
      </c>
      <c r="B39" s="27">
        <v>1200</v>
      </c>
      <c r="C39" s="27">
        <v>3000</v>
      </c>
      <c r="D39" s="27">
        <v>3000</v>
      </c>
      <c r="I39" s="33"/>
    </row>
    <row r="40" spans="1:9" ht="33" customHeight="1" x14ac:dyDescent="0.5">
      <c r="A40" s="29" t="s">
        <v>64</v>
      </c>
      <c r="B40" s="24">
        <f>SUM(B34:B39)</f>
        <v>31900</v>
      </c>
      <c r="C40" s="24">
        <f>SUM(C34:C39)</f>
        <v>17800</v>
      </c>
      <c r="D40" s="24">
        <f>SUM(D34:D39)</f>
        <v>23300</v>
      </c>
      <c r="I40" s="33"/>
    </row>
    <row r="41" spans="1:9" ht="33" customHeight="1" x14ac:dyDescent="0.55000000000000004">
      <c r="A41" s="29" t="s">
        <v>65</v>
      </c>
      <c r="B41" s="27"/>
      <c r="C41" s="27"/>
      <c r="D41" s="27"/>
      <c r="I41" s="33"/>
    </row>
    <row r="42" spans="1:9" ht="33" customHeight="1" x14ac:dyDescent="0.55000000000000004">
      <c r="A42" s="23" t="s">
        <v>66</v>
      </c>
      <c r="B42" s="27">
        <v>6800</v>
      </c>
      <c r="C42" s="27">
        <v>5500</v>
      </c>
      <c r="D42" s="27">
        <v>5700</v>
      </c>
      <c r="I42" s="33"/>
    </row>
    <row r="43" spans="1:9" ht="33" customHeight="1" x14ac:dyDescent="0.55000000000000004">
      <c r="A43" s="23" t="s">
        <v>67</v>
      </c>
      <c r="B43" s="27">
        <v>39000</v>
      </c>
      <c r="C43" s="27">
        <v>50000</v>
      </c>
      <c r="D43" s="27">
        <v>51000</v>
      </c>
      <c r="I43" s="33"/>
    </row>
    <row r="44" spans="1:9" ht="33" customHeight="1" x14ac:dyDescent="0.5">
      <c r="A44" s="29" t="s">
        <v>68</v>
      </c>
      <c r="B44" s="43">
        <f>SUM(B42:B43)</f>
        <v>45800</v>
      </c>
      <c r="C44" s="45">
        <f>SUM(C42:C43)</f>
        <v>55500</v>
      </c>
      <c r="D44" s="43">
        <f>SUM(D42:D43)</f>
        <v>56700</v>
      </c>
      <c r="I44" s="33"/>
    </row>
    <row r="45" spans="1:9" ht="33" customHeight="1" x14ac:dyDescent="0.5">
      <c r="A45" s="29" t="s">
        <v>112</v>
      </c>
      <c r="B45" s="24">
        <v>0</v>
      </c>
      <c r="C45" s="24">
        <v>0</v>
      </c>
      <c r="D45" s="24">
        <v>0</v>
      </c>
      <c r="I45" s="33"/>
    </row>
    <row r="46" spans="1:9" ht="33" customHeight="1" x14ac:dyDescent="0.55000000000000004">
      <c r="A46" s="29" t="s">
        <v>69</v>
      </c>
      <c r="B46" s="27"/>
      <c r="C46" s="27"/>
      <c r="D46" s="27"/>
      <c r="I46" s="33"/>
    </row>
    <row r="47" spans="1:9" ht="33" customHeight="1" x14ac:dyDescent="0.5">
      <c r="A47" s="29" t="s">
        <v>71</v>
      </c>
      <c r="B47" s="43">
        <v>69000</v>
      </c>
      <c r="C47" s="43">
        <v>65630</v>
      </c>
      <c r="D47" s="43">
        <v>70870</v>
      </c>
      <c r="I47" s="33"/>
    </row>
    <row r="48" spans="1:9" ht="33" customHeight="1" x14ac:dyDescent="0.5">
      <c r="A48" s="29" t="s">
        <v>72</v>
      </c>
      <c r="B48" s="24">
        <f>SUM(B47+B44+B40+B32+B21+B45)</f>
        <v>201450</v>
      </c>
      <c r="C48" s="24">
        <f>SUM(C47+C44+C40+C32+C21+C45)</f>
        <v>397230</v>
      </c>
      <c r="D48" s="24">
        <f>SUM(D47+D44+D40+D32+D21+D45)</f>
        <v>215920</v>
      </c>
      <c r="I48" s="33"/>
    </row>
    <row r="49" spans="1:10" ht="31.2" thickBot="1" x14ac:dyDescent="0.6">
      <c r="A49" s="23"/>
      <c r="B49" s="27"/>
      <c r="C49" s="27"/>
      <c r="D49" s="27"/>
    </row>
    <row r="50" spans="1:10" s="35" customFormat="1" ht="30" x14ac:dyDescent="0.5">
      <c r="A50" s="30" t="s">
        <v>23</v>
      </c>
      <c r="B50" s="31" t="s">
        <v>73</v>
      </c>
      <c r="C50" s="57"/>
      <c r="D50" s="58"/>
      <c r="F50" s="36"/>
      <c r="G50" s="37"/>
      <c r="H50" s="36"/>
      <c r="I50" s="36"/>
      <c r="J50" s="36"/>
    </row>
    <row r="51" spans="1:10" s="35" customFormat="1" ht="36" customHeight="1" x14ac:dyDescent="0.5">
      <c r="A51" s="42" t="s">
        <v>32</v>
      </c>
      <c r="B51" s="44">
        <v>270</v>
      </c>
      <c r="C51" s="57"/>
      <c r="D51" s="58"/>
      <c r="E51" s="38"/>
      <c r="F51" s="39"/>
      <c r="G51" s="37">
        <f>SUM(B51*6*12)</f>
        <v>19440</v>
      </c>
      <c r="H51" s="39"/>
      <c r="I51" s="39"/>
      <c r="J51" s="39"/>
    </row>
    <row r="52" spans="1:10" x14ac:dyDescent="0.4">
      <c r="B52" s="34"/>
      <c r="F52" s="41"/>
      <c r="H52" s="40">
        <f>SUM(G51:G51)</f>
        <v>19440</v>
      </c>
    </row>
    <row r="53" spans="1:10" ht="21.6" thickBot="1" x14ac:dyDescent="0.45">
      <c r="I53" s="40"/>
    </row>
    <row r="54" spans="1:10" x14ac:dyDescent="0.4">
      <c r="A54" s="69" t="s">
        <v>96</v>
      </c>
      <c r="B54" s="70"/>
      <c r="C54" s="70"/>
      <c r="D54" s="71"/>
    </row>
    <row r="55" spans="1:10" x14ac:dyDescent="0.4">
      <c r="A55" s="72"/>
      <c r="B55" s="73"/>
      <c r="C55" s="73"/>
      <c r="D55" s="74"/>
    </row>
    <row r="56" spans="1:10" ht="21.6" thickBot="1" x14ac:dyDescent="0.45">
      <c r="A56" s="75"/>
      <c r="B56" s="76"/>
      <c r="C56" s="76"/>
      <c r="D56" s="77"/>
    </row>
    <row r="57" spans="1:10" x14ac:dyDescent="0.4">
      <c r="I57" s="40"/>
    </row>
  </sheetData>
  <mergeCells count="4">
    <mergeCell ref="A1:D1"/>
    <mergeCell ref="A2:D2"/>
    <mergeCell ref="C50:D51"/>
    <mergeCell ref="A54:D56"/>
  </mergeCells>
  <pageMargins left="0.7" right="0.7" top="0.75" bottom="0.75" header="0.3" footer="0.3"/>
  <pageSetup scale="3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F8C35-7611-544C-9172-FDDDA461CC3B}">
  <dimension ref="A1:I16"/>
  <sheetViews>
    <sheetView view="pageBreakPreview" topLeftCell="B1" zoomScale="110" zoomScaleNormal="100" zoomScaleSheetLayoutView="110" workbookViewId="0">
      <selection activeCell="I6" sqref="I6"/>
    </sheetView>
  </sheetViews>
  <sheetFormatPr defaultColWidth="9.21875" defaultRowHeight="15.6" x14ac:dyDescent="0.3"/>
  <cols>
    <col min="1" max="1" width="34.5546875" style="1" customWidth="1"/>
    <col min="2" max="2" width="12.44140625" style="1" customWidth="1"/>
    <col min="3" max="3" width="17" style="1" bestFit="1" customWidth="1"/>
    <col min="4" max="4" width="19" style="1" bestFit="1" customWidth="1"/>
    <col min="5" max="5" width="15.44140625" style="1" bestFit="1" customWidth="1"/>
    <col min="6" max="6" width="22.44140625" style="1" customWidth="1"/>
    <col min="7" max="7" width="22.77734375" style="1" bestFit="1" customWidth="1"/>
    <col min="8" max="8" width="18.5546875" style="1" customWidth="1"/>
    <col min="9" max="9" width="16.77734375" style="1" customWidth="1"/>
    <col min="10" max="16384" width="9.21875" style="1"/>
  </cols>
  <sheetData>
    <row r="1" spans="1:9" x14ac:dyDescent="0.3">
      <c r="A1" s="67" t="s">
        <v>106</v>
      </c>
      <c r="B1" s="67"/>
      <c r="C1" s="67"/>
      <c r="D1" s="67"/>
      <c r="E1" s="67"/>
      <c r="F1" s="67"/>
      <c r="G1" s="67"/>
      <c r="H1" s="67"/>
      <c r="I1" s="67"/>
    </row>
    <row r="2" spans="1:9" x14ac:dyDescent="0.3">
      <c r="A2" s="68"/>
      <c r="B2" s="68"/>
      <c r="C2" s="68"/>
      <c r="D2" s="68"/>
      <c r="E2" s="68"/>
      <c r="F2" s="68"/>
      <c r="G2" s="68"/>
      <c r="H2" s="68"/>
      <c r="I2" s="68"/>
    </row>
    <row r="3" spans="1:9" x14ac:dyDescent="0.3">
      <c r="A3" s="59" t="s">
        <v>1</v>
      </c>
      <c r="B3" s="2" t="s">
        <v>2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59" t="s">
        <v>107</v>
      </c>
    </row>
    <row r="4" spans="1:9" x14ac:dyDescent="0.3">
      <c r="A4" s="60"/>
      <c r="B4" s="2" t="s">
        <v>9</v>
      </c>
      <c r="C4" s="2" t="s">
        <v>10</v>
      </c>
      <c r="D4" s="2" t="s">
        <v>11</v>
      </c>
      <c r="E4" s="2" t="s">
        <v>12</v>
      </c>
      <c r="F4" s="2" t="s">
        <v>13</v>
      </c>
      <c r="G4" s="2" t="s">
        <v>7</v>
      </c>
      <c r="H4" s="2" t="s">
        <v>107</v>
      </c>
      <c r="I4" s="60"/>
    </row>
    <row r="5" spans="1:9" ht="58.5" customHeight="1" x14ac:dyDescent="0.3">
      <c r="A5" s="2"/>
      <c r="B5" s="19"/>
      <c r="C5" s="19"/>
      <c r="D5" s="19" t="s">
        <v>14</v>
      </c>
      <c r="E5" s="20">
        <v>44196</v>
      </c>
      <c r="F5" s="19" t="s">
        <v>15</v>
      </c>
      <c r="G5" s="19" t="s">
        <v>16</v>
      </c>
      <c r="H5" s="19" t="s">
        <v>17</v>
      </c>
      <c r="I5" s="21" t="s">
        <v>31</v>
      </c>
    </row>
    <row r="6" spans="1:9" ht="32.25" customHeight="1" x14ac:dyDescent="0.3">
      <c r="A6" s="3" t="s">
        <v>18</v>
      </c>
      <c r="B6" s="4">
        <v>7</v>
      </c>
      <c r="C6" s="5">
        <v>40000</v>
      </c>
      <c r="D6" s="6">
        <v>0.4</v>
      </c>
      <c r="E6" s="7">
        <v>0</v>
      </c>
      <c r="F6" s="4">
        <v>1</v>
      </c>
      <c r="G6" s="7">
        <f>C6-E6</f>
        <v>40000</v>
      </c>
      <c r="H6" s="7">
        <f>SUM(G6/F6)</f>
        <v>40000</v>
      </c>
      <c r="I6" s="7">
        <f>SUM(H6*0.25)</f>
        <v>10000</v>
      </c>
    </row>
    <row r="7" spans="1:9" ht="32.25" customHeight="1" x14ac:dyDescent="0.3">
      <c r="A7" s="3" t="s">
        <v>19</v>
      </c>
      <c r="B7" s="4">
        <v>20</v>
      </c>
      <c r="C7" s="5">
        <v>200000</v>
      </c>
      <c r="D7" s="6">
        <v>0.4</v>
      </c>
      <c r="E7" s="7">
        <v>0</v>
      </c>
      <c r="F7" s="4">
        <v>14</v>
      </c>
      <c r="G7" s="7">
        <f t="shared" ref="G7:G8" si="0">C7-E7</f>
        <v>200000</v>
      </c>
      <c r="H7" s="7">
        <f>SUM(G7/F7)</f>
        <v>14285.714285714286</v>
      </c>
      <c r="I7" s="7">
        <f>SUM(H7*0.25)</f>
        <v>3571.4285714285716</v>
      </c>
    </row>
    <row r="8" spans="1:9" ht="32.25" customHeight="1" x14ac:dyDescent="0.3">
      <c r="A8" s="3" t="s">
        <v>20</v>
      </c>
      <c r="B8" s="4">
        <v>15</v>
      </c>
      <c r="C8" s="5">
        <v>70000</v>
      </c>
      <c r="D8" s="6">
        <v>0.1</v>
      </c>
      <c r="E8" s="7">
        <v>0</v>
      </c>
      <c r="F8" s="4">
        <v>3</v>
      </c>
      <c r="G8" s="7">
        <f t="shared" si="0"/>
        <v>70000</v>
      </c>
      <c r="H8" s="7">
        <f>SUM(G8/F8)</f>
        <v>23333.333333333332</v>
      </c>
      <c r="I8" s="7">
        <f>SUM(H8*0.25)</f>
        <v>5833.333333333333</v>
      </c>
    </row>
    <row r="9" spans="1:9" ht="32.25" customHeight="1" x14ac:dyDescent="0.3">
      <c r="A9" s="3" t="s">
        <v>21</v>
      </c>
      <c r="B9" s="4">
        <v>25</v>
      </c>
      <c r="C9" s="5">
        <v>15000</v>
      </c>
      <c r="D9" s="6">
        <v>0.1</v>
      </c>
      <c r="E9" s="7">
        <v>0</v>
      </c>
      <c r="F9" s="4">
        <v>2</v>
      </c>
      <c r="G9" s="7">
        <f>C9-E9</f>
        <v>15000</v>
      </c>
      <c r="H9" s="7">
        <f>SUM(G9/F9)</f>
        <v>7500</v>
      </c>
      <c r="I9" s="7">
        <f>SUM(H9*0.25)</f>
        <v>1875</v>
      </c>
    </row>
    <row r="10" spans="1:9" ht="32.25" customHeight="1" x14ac:dyDescent="0.3">
      <c r="A10" s="3" t="s">
        <v>22</v>
      </c>
      <c r="B10" s="2"/>
      <c r="C10" s="8">
        <f>SUM(C6:C8)</f>
        <v>310000</v>
      </c>
      <c r="D10" s="9">
        <f>SUM(D6:D9)</f>
        <v>1</v>
      </c>
      <c r="E10" s="10">
        <f>SUM(E6:E9)</f>
        <v>0</v>
      </c>
      <c r="F10" s="2"/>
      <c r="G10" s="10">
        <f>C10-E10</f>
        <v>310000</v>
      </c>
      <c r="H10" s="10">
        <f>SUM(H6:H9)</f>
        <v>85119.047619047618</v>
      </c>
      <c r="I10" s="10">
        <f>SUM(I6:I9)</f>
        <v>21279.761904761905</v>
      </c>
    </row>
    <row r="12" spans="1:9" ht="41.4" x14ac:dyDescent="0.3">
      <c r="A12" s="11" t="s">
        <v>23</v>
      </c>
      <c r="B12" s="12" t="s">
        <v>24</v>
      </c>
      <c r="C12" s="12" t="s">
        <v>25</v>
      </c>
      <c r="D12" s="13" t="s">
        <v>26</v>
      </c>
      <c r="E12" s="17" t="s">
        <v>27</v>
      </c>
      <c r="F12" s="13" t="s">
        <v>105</v>
      </c>
      <c r="G12" s="17" t="s">
        <v>104</v>
      </c>
    </row>
    <row r="13" spans="1:9" ht="36" customHeight="1" x14ac:dyDescent="0.3">
      <c r="A13" s="22" t="s">
        <v>33</v>
      </c>
      <c r="B13" s="14"/>
      <c r="C13" s="15">
        <v>270</v>
      </c>
      <c r="D13" s="16">
        <f>SUM(H10/64/12)</f>
        <v>110.83209325396825</v>
      </c>
      <c r="E13" s="18">
        <f>SUM(C13+D13)</f>
        <v>380.83209325396825</v>
      </c>
      <c r="F13" s="16">
        <f>SUM(I10/64/12)</f>
        <v>27.708023313492063</v>
      </c>
      <c r="G13" s="18">
        <f>SUM(C13+F13)</f>
        <v>297.70802331349205</v>
      </c>
    </row>
    <row r="14" spans="1:9" ht="16.2" thickBot="1" x14ac:dyDescent="0.35"/>
    <row r="15" spans="1:9" x14ac:dyDescent="0.3">
      <c r="A15" s="61" t="s">
        <v>28</v>
      </c>
      <c r="B15" s="62"/>
      <c r="C15" s="62"/>
      <c r="D15" s="62"/>
      <c r="E15" s="62"/>
      <c r="F15" s="62"/>
      <c r="G15" s="62"/>
      <c r="H15" s="63"/>
    </row>
    <row r="16" spans="1:9" ht="16.2" thickBot="1" x14ac:dyDescent="0.35">
      <c r="A16" s="64"/>
      <c r="B16" s="65"/>
      <c r="C16" s="65"/>
      <c r="D16" s="65"/>
      <c r="E16" s="65"/>
      <c r="F16" s="65"/>
      <c r="G16" s="65"/>
      <c r="H16" s="66"/>
    </row>
  </sheetData>
  <mergeCells count="4">
    <mergeCell ref="A1:I2"/>
    <mergeCell ref="A3:A4"/>
    <mergeCell ref="I3:I4"/>
    <mergeCell ref="A15:H16"/>
  </mergeCells>
  <pageMargins left="0.7" right="0.7" top="0.75" bottom="0.75" header="0.3" footer="0.3"/>
  <pageSetup scale="6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9E3D1-51E7-4389-AE4B-9F6CF6560527}">
  <sheetPr>
    <pageSetUpPr fitToPage="1"/>
  </sheetPr>
  <dimension ref="A1:J57"/>
  <sheetViews>
    <sheetView view="pageBreakPreview" topLeftCell="A34" zoomScale="53" zoomScaleNormal="53" zoomScaleSheetLayoutView="53" workbookViewId="0">
      <selection activeCell="B51" sqref="B51"/>
    </sheetView>
  </sheetViews>
  <sheetFormatPr defaultColWidth="70.44140625" defaultRowHeight="21" x14ac:dyDescent="0.4"/>
  <cols>
    <col min="1" max="1" width="70.44140625" style="33"/>
    <col min="2" max="2" width="52.77734375" style="40" customWidth="1"/>
    <col min="3" max="3" width="48" style="40" customWidth="1"/>
    <col min="4" max="4" width="55.21875" style="40" customWidth="1"/>
    <col min="5" max="8" width="70.44140625" style="33"/>
    <col min="9" max="9" width="70.44140625" style="34"/>
    <col min="10" max="16384" width="70.44140625" style="33"/>
  </cols>
  <sheetData>
    <row r="1" spans="1:9" ht="30" x14ac:dyDescent="0.5">
      <c r="A1" s="55" t="s">
        <v>124</v>
      </c>
      <c r="B1" s="55"/>
      <c r="C1" s="55"/>
      <c r="D1" s="55"/>
    </row>
    <row r="2" spans="1:9" ht="54" customHeight="1" x14ac:dyDescent="0.4">
      <c r="A2" s="56" t="s">
        <v>125</v>
      </c>
      <c r="B2" s="56"/>
      <c r="C2" s="56"/>
      <c r="D2" s="56"/>
    </row>
    <row r="3" spans="1:9" ht="57" customHeight="1" x14ac:dyDescent="0.55000000000000004">
      <c r="A3" s="23"/>
      <c r="B3" s="24" t="s">
        <v>35</v>
      </c>
      <c r="C3" s="24" t="s">
        <v>2</v>
      </c>
      <c r="D3" s="24" t="s">
        <v>122</v>
      </c>
    </row>
    <row r="4" spans="1:9" ht="33" customHeight="1" x14ac:dyDescent="0.55000000000000004">
      <c r="A4" s="23"/>
      <c r="B4" s="25" t="s">
        <v>111</v>
      </c>
      <c r="C4" s="24" t="s">
        <v>120</v>
      </c>
      <c r="D4" s="25" t="s">
        <v>121</v>
      </c>
      <c r="I4" s="33"/>
    </row>
    <row r="5" spans="1:9" ht="33" customHeight="1" x14ac:dyDescent="0.55000000000000004">
      <c r="A5" s="26" t="s">
        <v>39</v>
      </c>
      <c r="B5" s="27"/>
      <c r="C5" s="27"/>
      <c r="D5" s="27"/>
      <c r="I5" s="33"/>
    </row>
    <row r="6" spans="1:9" ht="33" customHeight="1" x14ac:dyDescent="0.55000000000000004">
      <c r="A6" s="23" t="s">
        <v>40</v>
      </c>
      <c r="B6" s="27">
        <v>207360</v>
      </c>
      <c r="C6" s="27">
        <v>205500</v>
      </c>
      <c r="D6" s="27">
        <f>280*12*64</f>
        <v>215040</v>
      </c>
      <c r="I6" s="33"/>
    </row>
    <row r="7" spans="1:9" ht="33" customHeight="1" x14ac:dyDescent="0.55000000000000004">
      <c r="A7" s="23" t="s">
        <v>79</v>
      </c>
      <c r="B7" s="27">
        <v>8000</v>
      </c>
      <c r="C7" s="27">
        <v>5500</v>
      </c>
      <c r="D7" s="27">
        <v>8000</v>
      </c>
      <c r="I7" s="33"/>
    </row>
    <row r="8" spans="1:9" ht="33" customHeight="1" x14ac:dyDescent="0.55000000000000004">
      <c r="A8" s="23" t="s">
        <v>42</v>
      </c>
      <c r="B8" s="27">
        <v>500</v>
      </c>
      <c r="C8" s="27">
        <v>800</v>
      </c>
      <c r="D8" s="27">
        <v>500</v>
      </c>
      <c r="I8" s="33"/>
    </row>
    <row r="9" spans="1:9" ht="33" customHeight="1" x14ac:dyDescent="0.55000000000000004">
      <c r="A9" s="23" t="s">
        <v>43</v>
      </c>
      <c r="B9" s="28">
        <v>60</v>
      </c>
      <c r="C9" s="28">
        <v>30</v>
      </c>
      <c r="D9" s="28">
        <v>60</v>
      </c>
      <c r="I9" s="33"/>
    </row>
    <row r="10" spans="1:9" ht="33" customHeight="1" x14ac:dyDescent="0.5">
      <c r="A10" s="26" t="s">
        <v>44</v>
      </c>
      <c r="B10" s="24">
        <f>SUM(B6:B9)</f>
        <v>215920</v>
      </c>
      <c r="C10" s="24">
        <f>SUM(C6:C9)</f>
        <v>211830</v>
      </c>
      <c r="D10" s="24">
        <f>SUM(D6:D9)</f>
        <v>223600</v>
      </c>
      <c r="I10" s="33"/>
    </row>
    <row r="11" spans="1:9" ht="33" customHeight="1" x14ac:dyDescent="0.55000000000000004">
      <c r="A11" s="29" t="s">
        <v>45</v>
      </c>
      <c r="B11" s="27"/>
      <c r="C11" s="27"/>
      <c r="D11" s="27"/>
      <c r="I11" s="33"/>
    </row>
    <row r="12" spans="1:9" ht="33" customHeight="1" x14ac:dyDescent="0.55000000000000004">
      <c r="A12" s="29" t="s">
        <v>46</v>
      </c>
      <c r="B12" s="27"/>
      <c r="C12" s="27"/>
      <c r="D12" s="27"/>
      <c r="I12" s="33"/>
    </row>
    <row r="13" spans="1:9" ht="33" customHeight="1" x14ac:dyDescent="0.55000000000000004">
      <c r="A13" s="23" t="s">
        <v>47</v>
      </c>
      <c r="B13" s="27">
        <v>1100</v>
      </c>
      <c r="C13" s="27">
        <v>750</v>
      </c>
      <c r="D13" s="27">
        <v>1100</v>
      </c>
      <c r="I13" s="33"/>
    </row>
    <row r="14" spans="1:9" ht="33" customHeight="1" x14ac:dyDescent="0.55000000000000004">
      <c r="A14" s="23" t="s">
        <v>86</v>
      </c>
      <c r="B14" s="27">
        <v>2000</v>
      </c>
      <c r="C14" s="27">
        <v>0</v>
      </c>
      <c r="D14" s="27">
        <v>2000</v>
      </c>
      <c r="I14" s="33"/>
    </row>
    <row r="15" spans="1:9" ht="33" customHeight="1" x14ac:dyDescent="0.55000000000000004">
      <c r="A15" s="23" t="s">
        <v>48</v>
      </c>
      <c r="B15" s="27">
        <v>700</v>
      </c>
      <c r="C15" s="27">
        <v>300</v>
      </c>
      <c r="D15" s="27">
        <v>700</v>
      </c>
      <c r="I15" s="33"/>
    </row>
    <row r="16" spans="1:9" ht="33" customHeight="1" x14ac:dyDescent="0.55000000000000004">
      <c r="A16" s="23" t="s">
        <v>49</v>
      </c>
      <c r="B16" s="27">
        <v>350</v>
      </c>
      <c r="C16" s="27">
        <v>300</v>
      </c>
      <c r="D16" s="27">
        <v>350</v>
      </c>
      <c r="I16" s="33"/>
    </row>
    <row r="17" spans="1:9" ht="33" customHeight="1" x14ac:dyDescent="0.55000000000000004">
      <c r="A17" s="23" t="s">
        <v>50</v>
      </c>
      <c r="B17" s="27">
        <v>8400</v>
      </c>
      <c r="C17" s="27">
        <v>8400</v>
      </c>
      <c r="D17" s="27">
        <v>8400</v>
      </c>
      <c r="I17" s="33"/>
    </row>
    <row r="18" spans="1:9" ht="33" customHeight="1" x14ac:dyDescent="0.55000000000000004">
      <c r="A18" s="23" t="s">
        <v>103</v>
      </c>
      <c r="B18" s="27">
        <v>0</v>
      </c>
      <c r="C18" s="27">
        <v>100</v>
      </c>
      <c r="D18" s="27">
        <v>0</v>
      </c>
      <c r="I18" s="33"/>
    </row>
    <row r="19" spans="1:9" ht="33" customHeight="1" x14ac:dyDescent="0.55000000000000004">
      <c r="A19" s="48" t="s">
        <v>127</v>
      </c>
      <c r="B19" s="27">
        <v>500</v>
      </c>
      <c r="C19" s="27">
        <v>500</v>
      </c>
      <c r="D19" s="27">
        <v>500</v>
      </c>
      <c r="I19" s="33"/>
    </row>
    <row r="20" spans="1:9" ht="33" customHeight="1" x14ac:dyDescent="0.55000000000000004">
      <c r="A20" s="23" t="s">
        <v>52</v>
      </c>
      <c r="B20" s="28">
        <v>2000</v>
      </c>
      <c r="C20" s="28">
        <v>300</v>
      </c>
      <c r="D20" s="28">
        <v>2000</v>
      </c>
      <c r="I20" s="33"/>
    </row>
    <row r="21" spans="1:9" ht="33" customHeight="1" x14ac:dyDescent="0.5">
      <c r="A21" s="29" t="s">
        <v>53</v>
      </c>
      <c r="B21" s="24">
        <f>SUM(B13:B20)</f>
        <v>15050</v>
      </c>
      <c r="C21" s="24">
        <f>SUM(C13:C20)</f>
        <v>10650</v>
      </c>
      <c r="D21" s="24">
        <f>SUM(D13:D20)</f>
        <v>15050</v>
      </c>
      <c r="I21" s="33"/>
    </row>
    <row r="22" spans="1:9" ht="33" customHeight="1" x14ac:dyDescent="0.55000000000000004">
      <c r="A22" s="29" t="s">
        <v>54</v>
      </c>
      <c r="B22" s="27"/>
      <c r="C22" s="27"/>
      <c r="D22" s="27"/>
      <c r="I22" s="33"/>
    </row>
    <row r="23" spans="1:9" ht="33" customHeight="1" x14ac:dyDescent="0.55000000000000004">
      <c r="A23" s="23" t="s">
        <v>55</v>
      </c>
      <c r="B23" s="27">
        <v>10000</v>
      </c>
      <c r="C23" s="27">
        <v>37367</v>
      </c>
      <c r="D23" s="27">
        <v>10080</v>
      </c>
      <c r="I23" s="33"/>
    </row>
    <row r="24" spans="1:9" ht="33" customHeight="1" x14ac:dyDescent="0.55000000000000004">
      <c r="A24" s="23" t="s">
        <v>56</v>
      </c>
      <c r="B24" s="27">
        <v>2200</v>
      </c>
      <c r="C24" s="27">
        <v>2200</v>
      </c>
      <c r="D24" s="27">
        <v>2200</v>
      </c>
      <c r="I24" s="33"/>
    </row>
    <row r="25" spans="1:9" ht="33" customHeight="1" x14ac:dyDescent="0.55000000000000004">
      <c r="A25" s="23" t="s">
        <v>113</v>
      </c>
      <c r="B25" s="27">
        <v>0</v>
      </c>
      <c r="C25" s="27">
        <v>0</v>
      </c>
      <c r="D25" s="27">
        <v>0</v>
      </c>
      <c r="I25" s="33"/>
    </row>
    <row r="26" spans="1:9" ht="33" customHeight="1" x14ac:dyDescent="0.55000000000000004">
      <c r="A26" s="23" t="s">
        <v>123</v>
      </c>
      <c r="B26" s="27">
        <v>0</v>
      </c>
      <c r="C26" s="27">
        <v>11400</v>
      </c>
      <c r="D26" s="27">
        <v>5000</v>
      </c>
      <c r="I26" s="33"/>
    </row>
    <row r="27" spans="1:9" ht="33" customHeight="1" x14ac:dyDescent="0.55000000000000004">
      <c r="A27" s="23" t="s">
        <v>114</v>
      </c>
      <c r="B27" s="27">
        <v>6000</v>
      </c>
      <c r="C27" s="27">
        <v>4500</v>
      </c>
      <c r="D27" s="27">
        <v>6000</v>
      </c>
      <c r="I27" s="33"/>
    </row>
    <row r="28" spans="1:9" ht="33" customHeight="1" x14ac:dyDescent="0.55000000000000004">
      <c r="A28" s="23" t="s">
        <v>117</v>
      </c>
      <c r="B28" s="27">
        <v>0</v>
      </c>
      <c r="C28" s="27">
        <v>16910</v>
      </c>
      <c r="D28" s="27">
        <v>0</v>
      </c>
      <c r="I28" s="33"/>
    </row>
    <row r="29" spans="1:9" ht="33" customHeight="1" x14ac:dyDescent="0.55000000000000004">
      <c r="A29" s="23" t="s">
        <v>118</v>
      </c>
      <c r="B29" s="27">
        <v>16800</v>
      </c>
      <c r="C29" s="27">
        <v>16800</v>
      </c>
      <c r="D29" s="27">
        <f>1400*12</f>
        <v>16800</v>
      </c>
      <c r="I29" s="33"/>
    </row>
    <row r="30" spans="1:9" ht="33" customHeight="1" x14ac:dyDescent="0.55000000000000004">
      <c r="A30" s="23" t="s">
        <v>116</v>
      </c>
      <c r="B30" s="27">
        <v>12000</v>
      </c>
      <c r="C30" s="27">
        <v>0</v>
      </c>
      <c r="D30" s="27">
        <v>12000</v>
      </c>
      <c r="I30" s="33"/>
    </row>
    <row r="31" spans="1:9" ht="33" customHeight="1" x14ac:dyDescent="0.55000000000000004">
      <c r="A31" s="23" t="s">
        <v>80</v>
      </c>
      <c r="B31" s="28">
        <v>3000</v>
      </c>
      <c r="C31" s="28">
        <v>3600</v>
      </c>
      <c r="D31" s="28">
        <v>3600</v>
      </c>
      <c r="I31" s="33"/>
    </row>
    <row r="32" spans="1:9" ht="33" customHeight="1" x14ac:dyDescent="0.5">
      <c r="A32" s="29" t="s">
        <v>57</v>
      </c>
      <c r="B32" s="24">
        <f>SUM(B23:B31)</f>
        <v>50000</v>
      </c>
      <c r="C32" s="24">
        <f>SUM(C23:C31)</f>
        <v>92777</v>
      </c>
      <c r="D32" s="24">
        <f>SUM(D23:D31)</f>
        <v>55680</v>
      </c>
      <c r="I32" s="33"/>
    </row>
    <row r="33" spans="1:9" ht="33" customHeight="1" x14ac:dyDescent="0.55000000000000004">
      <c r="A33" s="29" t="s">
        <v>58</v>
      </c>
      <c r="B33" s="27"/>
      <c r="C33" s="27"/>
      <c r="D33" s="27"/>
      <c r="I33" s="33"/>
    </row>
    <row r="34" spans="1:9" ht="33" customHeight="1" x14ac:dyDescent="0.55000000000000004">
      <c r="A34" s="23" t="s">
        <v>119</v>
      </c>
      <c r="B34" s="27">
        <v>10000</v>
      </c>
      <c r="C34" s="27">
        <v>11000</v>
      </c>
      <c r="D34" s="27">
        <v>10000</v>
      </c>
      <c r="I34" s="33"/>
    </row>
    <row r="35" spans="1:9" ht="33" customHeight="1" x14ac:dyDescent="0.55000000000000004">
      <c r="A35" s="23" t="s">
        <v>94</v>
      </c>
      <c r="B35" s="27">
        <v>1200</v>
      </c>
      <c r="C35" s="27">
        <v>500</v>
      </c>
      <c r="D35" s="27">
        <v>1200</v>
      </c>
      <c r="I35" s="33"/>
    </row>
    <row r="36" spans="1:9" ht="33" customHeight="1" x14ac:dyDescent="0.55000000000000004">
      <c r="A36" s="23" t="s">
        <v>84</v>
      </c>
      <c r="B36" s="27">
        <v>4000</v>
      </c>
      <c r="C36" s="27">
        <v>3500</v>
      </c>
      <c r="D36" s="27">
        <v>4000</v>
      </c>
      <c r="I36" s="33"/>
    </row>
    <row r="37" spans="1:9" ht="33" customHeight="1" x14ac:dyDescent="0.55000000000000004">
      <c r="A37" s="23" t="s">
        <v>61</v>
      </c>
      <c r="B37" s="27">
        <v>1400</v>
      </c>
      <c r="C37" s="27">
        <v>1300</v>
      </c>
      <c r="D37" s="27">
        <v>1400</v>
      </c>
      <c r="I37" s="33"/>
    </row>
    <row r="38" spans="1:9" ht="33" customHeight="1" x14ac:dyDescent="0.55000000000000004">
      <c r="A38" s="23" t="s">
        <v>62</v>
      </c>
      <c r="B38" s="27">
        <v>3700</v>
      </c>
      <c r="C38" s="27">
        <v>3700</v>
      </c>
      <c r="D38" s="27">
        <v>3700</v>
      </c>
      <c r="I38" s="33"/>
    </row>
    <row r="39" spans="1:9" ht="33" customHeight="1" x14ac:dyDescent="0.55000000000000004">
      <c r="A39" s="23" t="s">
        <v>85</v>
      </c>
      <c r="B39" s="27">
        <v>3000</v>
      </c>
      <c r="C39" s="27">
        <v>5400</v>
      </c>
      <c r="D39" s="27">
        <v>3000</v>
      </c>
      <c r="I39" s="33"/>
    </row>
    <row r="40" spans="1:9" ht="33" customHeight="1" x14ac:dyDescent="0.5">
      <c r="A40" s="29" t="s">
        <v>64</v>
      </c>
      <c r="B40" s="24">
        <f>SUM(B34:B39)</f>
        <v>23300</v>
      </c>
      <c r="C40" s="24">
        <f>SUM(C34:C39)</f>
        <v>25400</v>
      </c>
      <c r="D40" s="24">
        <f>SUM(D34:D39)</f>
        <v>23300</v>
      </c>
      <c r="I40" s="33"/>
    </row>
    <row r="41" spans="1:9" ht="33" customHeight="1" x14ac:dyDescent="0.55000000000000004">
      <c r="A41" s="29" t="s">
        <v>65</v>
      </c>
      <c r="B41" s="27"/>
      <c r="C41" s="27"/>
      <c r="D41" s="27"/>
      <c r="I41" s="33"/>
    </row>
    <row r="42" spans="1:9" ht="33" customHeight="1" x14ac:dyDescent="0.55000000000000004">
      <c r="A42" s="23" t="s">
        <v>66</v>
      </c>
      <c r="B42" s="27">
        <v>5700</v>
      </c>
      <c r="C42" s="27">
        <v>8000</v>
      </c>
      <c r="D42" s="27">
        <v>7700</v>
      </c>
      <c r="I42" s="33"/>
    </row>
    <row r="43" spans="1:9" ht="33" customHeight="1" x14ac:dyDescent="0.55000000000000004">
      <c r="A43" s="23" t="s">
        <v>67</v>
      </c>
      <c r="B43" s="27">
        <v>51000</v>
      </c>
      <c r="C43" s="27">
        <v>50000</v>
      </c>
      <c r="D43" s="27">
        <v>51000</v>
      </c>
      <c r="I43" s="33"/>
    </row>
    <row r="44" spans="1:9" ht="33" customHeight="1" x14ac:dyDescent="0.5">
      <c r="A44" s="29" t="s">
        <v>68</v>
      </c>
      <c r="B44" s="43">
        <f>SUM(B42:B43)</f>
        <v>56700</v>
      </c>
      <c r="C44" s="43">
        <f>SUM(C42:C43)</f>
        <v>58000</v>
      </c>
      <c r="D44" s="43">
        <f>SUM(D42:D43)</f>
        <v>58700</v>
      </c>
      <c r="I44" s="33"/>
    </row>
    <row r="45" spans="1:9" ht="33" customHeight="1" x14ac:dyDescent="0.5">
      <c r="A45" s="46" t="s">
        <v>126</v>
      </c>
      <c r="B45" s="47">
        <v>0</v>
      </c>
      <c r="C45" s="47">
        <v>0</v>
      </c>
      <c r="D45" s="47">
        <v>0</v>
      </c>
      <c r="I45" s="33"/>
    </row>
    <row r="46" spans="1:9" ht="33" customHeight="1" x14ac:dyDescent="0.55000000000000004">
      <c r="A46" s="29" t="s">
        <v>69</v>
      </c>
      <c r="B46" s="27"/>
      <c r="C46" s="27"/>
      <c r="D46" s="27"/>
      <c r="I46" s="33"/>
    </row>
    <row r="47" spans="1:9" ht="33" customHeight="1" x14ac:dyDescent="0.5">
      <c r="A47" s="29" t="s">
        <v>71</v>
      </c>
      <c r="B47" s="43">
        <v>70870</v>
      </c>
      <c r="C47" s="43">
        <v>48000</v>
      </c>
      <c r="D47" s="43">
        <v>70870</v>
      </c>
      <c r="I47" s="33"/>
    </row>
    <row r="48" spans="1:9" ht="33" customHeight="1" x14ac:dyDescent="0.5">
      <c r="A48" s="29" t="s">
        <v>72</v>
      </c>
      <c r="B48" s="24">
        <f>SUM(B47+B44+B40+B32+B21+B45)</f>
        <v>215920</v>
      </c>
      <c r="C48" s="24">
        <f>SUM(C47+C44+C40+C32+C21+C45)</f>
        <v>234827</v>
      </c>
      <c r="D48" s="24">
        <f>SUM(D47+D44+D40+D32+D21+D45)</f>
        <v>223600</v>
      </c>
      <c r="I48" s="33"/>
    </row>
    <row r="49" spans="1:10" ht="31.2" thickBot="1" x14ac:dyDescent="0.6">
      <c r="A49" s="23"/>
      <c r="B49" s="27"/>
      <c r="C49" s="27"/>
      <c r="D49" s="27"/>
    </row>
    <row r="50" spans="1:10" s="35" customFormat="1" ht="30" x14ac:dyDescent="0.5">
      <c r="A50" s="30" t="s">
        <v>23</v>
      </c>
      <c r="B50" s="31" t="s">
        <v>73</v>
      </c>
      <c r="C50" s="57"/>
      <c r="D50" s="58"/>
      <c r="F50" s="36"/>
      <c r="G50" s="37"/>
      <c r="H50" s="36"/>
      <c r="I50" s="36"/>
      <c r="J50" s="36"/>
    </row>
    <row r="51" spans="1:10" s="35" customFormat="1" ht="36" customHeight="1" x14ac:dyDescent="0.5">
      <c r="A51" s="42" t="s">
        <v>32</v>
      </c>
      <c r="B51" s="44">
        <v>280</v>
      </c>
      <c r="C51" s="57"/>
      <c r="D51" s="58"/>
      <c r="E51" s="38"/>
      <c r="F51" s="39"/>
      <c r="G51" s="37">
        <f>SUM(B51*6*12)</f>
        <v>20160</v>
      </c>
      <c r="H51" s="39"/>
      <c r="I51" s="39"/>
      <c r="J51" s="39"/>
    </row>
    <row r="52" spans="1:10" x14ac:dyDescent="0.4">
      <c r="B52" s="34"/>
      <c r="F52" s="41"/>
      <c r="H52" s="40">
        <f>SUM(G51:G51)</f>
        <v>20160</v>
      </c>
    </row>
    <row r="53" spans="1:10" ht="21.6" thickBot="1" x14ac:dyDescent="0.45">
      <c r="I53" s="40"/>
    </row>
    <row r="54" spans="1:10" x14ac:dyDescent="0.4">
      <c r="A54" s="69" t="s">
        <v>96</v>
      </c>
      <c r="B54" s="70"/>
      <c r="C54" s="70"/>
      <c r="D54" s="71"/>
    </row>
    <row r="55" spans="1:10" x14ac:dyDescent="0.4">
      <c r="A55" s="72"/>
      <c r="B55" s="73"/>
      <c r="C55" s="73"/>
      <c r="D55" s="74"/>
    </row>
    <row r="56" spans="1:10" ht="21.6" thickBot="1" x14ac:dyDescent="0.45">
      <c r="A56" s="75"/>
      <c r="B56" s="76"/>
      <c r="C56" s="76"/>
      <c r="D56" s="77"/>
    </row>
    <row r="57" spans="1:10" x14ac:dyDescent="0.4">
      <c r="I57" s="40"/>
    </row>
  </sheetData>
  <mergeCells count="4">
    <mergeCell ref="A1:D1"/>
    <mergeCell ref="A2:D2"/>
    <mergeCell ref="C50:D51"/>
    <mergeCell ref="A54:D56"/>
  </mergeCells>
  <pageMargins left="0.7" right="0.7" top="0.75" bottom="0.75" header="0.3" footer="0.3"/>
  <pageSetup scale="39" fitToHeight="0" orientation="portrait" r:id="rId1"/>
  <rowBreaks count="1" manualBreakCount="1">
    <brk id="53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Budget 2018 </vt:lpstr>
      <vt:lpstr>Reserves 2018</vt:lpstr>
      <vt:lpstr>Budget 2019</vt:lpstr>
      <vt:lpstr>Reserves 2019</vt:lpstr>
      <vt:lpstr>Budget 2020</vt:lpstr>
      <vt:lpstr>Reserves 2020</vt:lpstr>
      <vt:lpstr>Budget 2021</vt:lpstr>
      <vt:lpstr>Reserves 2021</vt:lpstr>
      <vt:lpstr>Budget 2022</vt:lpstr>
      <vt:lpstr>Reserves 2022</vt:lpstr>
      <vt:lpstr>Budget 2023</vt:lpstr>
      <vt:lpstr>Reserves 2023</vt:lpstr>
      <vt:lpstr>Budget 2024</vt:lpstr>
      <vt:lpstr>Reserves 2024</vt:lpstr>
      <vt:lpstr>'Budget 2018 '!Print_Area</vt:lpstr>
      <vt:lpstr>'Budget 2019'!Print_Area</vt:lpstr>
      <vt:lpstr>'Budget 2020'!Print_Area</vt:lpstr>
      <vt:lpstr>'Budget 2021'!Print_Area</vt:lpstr>
      <vt:lpstr>'Budget 2022'!Print_Area</vt:lpstr>
      <vt:lpstr>'Budget 2023'!Print_Area</vt:lpstr>
      <vt:lpstr>'Budget 2024'!Print_Area</vt:lpstr>
      <vt:lpstr>'Reserves 2018'!Print_Area</vt:lpstr>
      <vt:lpstr>'Reserves 2019'!Print_Area</vt:lpstr>
      <vt:lpstr>'Reserves 2020'!Print_Area</vt:lpstr>
      <vt:lpstr>'Reserves 2021'!Print_Area</vt:lpstr>
      <vt:lpstr>'Reserves 2022'!Print_Area</vt:lpstr>
      <vt:lpstr>'Reserves 2023'!Print_Area</vt:lpstr>
      <vt:lpstr>'Reserves 2024'!Print_Area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jsb</dc:creator>
  <cp:lastModifiedBy>jamie blum</cp:lastModifiedBy>
  <cp:lastPrinted>2023-10-23T21:01:54Z</cp:lastPrinted>
  <dcterms:created xsi:type="dcterms:W3CDTF">2017-10-18T19:05:13Z</dcterms:created>
  <dcterms:modified xsi:type="dcterms:W3CDTF">2024-10-14T21:17:34Z</dcterms:modified>
</cp:coreProperties>
</file>