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336D37E7-00D0-4D83-9502-A8431A37BEB1}" xr6:coauthVersionLast="47" xr6:coauthVersionMax="47" xr10:uidLastSave="{00000000-0000-0000-0000-000000000000}"/>
  <bookViews>
    <workbookView xWindow="-108" yWindow="-108" windowWidth="23256" windowHeight="13896" xr2:uid="{A2D6145F-BD90-4DDF-877C-37D3BB629BCB}"/>
  </bookViews>
  <sheets>
    <sheet name="Buedget 2024" sheetId="1" r:id="rId1"/>
    <sheet name="reserves 2024" sheetId="2" r:id="rId2"/>
  </sheets>
  <definedNames>
    <definedName name="_xlnm.Print_Area" localSheetId="0">'Buedget 2024'!$A$1:$D$47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25" i="1"/>
  <c r="F12" i="2"/>
  <c r="D12" i="2"/>
  <c r="B43" i="1"/>
  <c r="B39" i="1"/>
  <c r="B15" i="1"/>
  <c r="B25" i="1" s="1"/>
  <c r="B45" i="1" s="1"/>
  <c r="B5" i="1" s="1"/>
  <c r="B11" i="1" s="1"/>
  <c r="B7" i="1"/>
  <c r="I4" i="1"/>
  <c r="F6" i="2"/>
  <c r="G6" i="2" s="1"/>
  <c r="F5" i="2"/>
  <c r="F7" i="2"/>
  <c r="G7" i="2" s="1"/>
  <c r="D9" i="2"/>
  <c r="E9" i="2"/>
  <c r="E8" i="2"/>
  <c r="F8" i="2" s="1"/>
  <c r="G8" i="2" s="1"/>
  <c r="E5" i="2"/>
  <c r="C9" i="2"/>
  <c r="D7" i="1"/>
  <c r="D43" i="1"/>
  <c r="C38" i="1"/>
  <c r="C42" i="1"/>
  <c r="C43" i="1" s="1"/>
  <c r="C32" i="1"/>
  <c r="C39" i="1" l="1"/>
  <c r="G5" i="2"/>
  <c r="C25" i="1"/>
  <c r="C45" i="1" s="1"/>
  <c r="C11" i="1"/>
  <c r="F9" i="2"/>
  <c r="G9" i="2"/>
  <c r="D45" i="1"/>
  <c r="D5" i="1" l="1"/>
  <c r="C47" i="1" s="1"/>
  <c r="C12" i="2" s="1"/>
  <c r="G12" i="2" l="1"/>
  <c r="E12" i="2"/>
  <c r="D11" i="1"/>
</calcChain>
</file>

<file path=xl/sharedStrings.xml><?xml version="1.0" encoding="utf-8"?>
<sst xmlns="http://schemas.openxmlformats.org/spreadsheetml/2006/main" count="71" uniqueCount="71">
  <si>
    <t>Revenue</t>
  </si>
  <si>
    <t>Maintenance Assessment</t>
  </si>
  <si>
    <t>Reserves Assessment</t>
  </si>
  <si>
    <t>Fund Surplus</t>
  </si>
  <si>
    <t>Interest Income</t>
  </si>
  <si>
    <t>Late Fee Income</t>
  </si>
  <si>
    <t>Total Income</t>
  </si>
  <si>
    <t>Operating Expenses</t>
  </si>
  <si>
    <t>Genreal Administration</t>
  </si>
  <si>
    <t>Management Fees</t>
  </si>
  <si>
    <t>Accounting</t>
  </si>
  <si>
    <t>Insurance</t>
  </si>
  <si>
    <t>Legal</t>
  </si>
  <si>
    <t>Storage Expense</t>
  </si>
  <si>
    <t>Bad Debt Expense</t>
  </si>
  <si>
    <t>Tax Return</t>
  </si>
  <si>
    <t>Total General Expenses</t>
  </si>
  <si>
    <t>Repairs and Maintenance</t>
  </si>
  <si>
    <t>Cleaning &amp; Maintenance</t>
  </si>
  <si>
    <t xml:space="preserve">Landscaping and Ground </t>
  </si>
  <si>
    <t>Pest Control</t>
  </si>
  <si>
    <t>Pool Maintenance</t>
  </si>
  <si>
    <t>Gernal R &amp; M</t>
  </si>
  <si>
    <t>Irrigation</t>
  </si>
  <si>
    <t>Landscape Replacement</t>
  </si>
  <si>
    <t>Tree Trimming</t>
  </si>
  <si>
    <t>Fertilizeration</t>
  </si>
  <si>
    <t>Shared Epxense (Electric)</t>
  </si>
  <si>
    <t>Total Expense Reapris and Maint</t>
  </si>
  <si>
    <t>Utilities</t>
  </si>
  <si>
    <t>Water &amp; Sewer</t>
  </si>
  <si>
    <t>Total Utilities</t>
  </si>
  <si>
    <t>Total without Reserves</t>
  </si>
  <si>
    <t>Esimtated Expenses</t>
  </si>
  <si>
    <t>Special Assessment</t>
  </si>
  <si>
    <t>Bank Fees</t>
  </si>
  <si>
    <t>Loan Repayment</t>
  </si>
  <si>
    <t>Shared Lawn Expense</t>
  </si>
  <si>
    <t>Estimated/</t>
  </si>
  <si>
    <t xml:space="preserve">Replacement </t>
  </si>
  <si>
    <t>Breakdown</t>
  </si>
  <si>
    <t>Balance as of</t>
  </si>
  <si>
    <t>Component</t>
  </si>
  <si>
    <t>Remain Life</t>
  </si>
  <si>
    <t>Cost</t>
  </si>
  <si>
    <t>Percentages</t>
  </si>
  <si>
    <t>Required Funding</t>
  </si>
  <si>
    <t>Roof</t>
  </si>
  <si>
    <t>Painting</t>
  </si>
  <si>
    <t>Paving</t>
  </si>
  <si>
    <t>Annual Reserve</t>
  </si>
  <si>
    <t>Fence</t>
  </si>
  <si>
    <t>50% Reserves</t>
  </si>
  <si>
    <t>Total quarterly maintenance without reserves</t>
  </si>
  <si>
    <t xml:space="preserve">Units </t>
  </si>
  <si>
    <t>Full Reserves Per Home</t>
  </si>
  <si>
    <t>50% Reserves with Maintenance</t>
  </si>
  <si>
    <t>Quarterly Fees Plus Full Reserves</t>
  </si>
  <si>
    <t>Quarterly Fees with 50% Reserves</t>
  </si>
  <si>
    <t>5/5</t>
  </si>
  <si>
    <t>Approved Budget</t>
  </si>
  <si>
    <t>10/8</t>
  </si>
  <si>
    <t>30/28</t>
  </si>
  <si>
    <t>2024</t>
  </si>
  <si>
    <t>10/10</t>
  </si>
  <si>
    <t>Proposed Reserve -38 Units - Revised</t>
  </si>
  <si>
    <t>38 Homes</t>
  </si>
  <si>
    <t>The Park at Tangelwood Lakes HOA
Amended Budget for 2024
January 1, 2024 to December 31, 2024  REVISED</t>
  </si>
  <si>
    <t>Quartelry Fees without Reserves for 2024</t>
  </si>
  <si>
    <t>Amended Budget</t>
  </si>
  <si>
    <t>License Fees and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</si>
</sst>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3" fontId="5" fillId="0" borderId="2" xfId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5" fillId="0" borderId="2" xfId="1" applyNumberFormat="1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43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9" fontId="4" fillId="0" borderId="2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9" fontId="0" fillId="0" borderId="2" xfId="1" applyNumberFormat="1" applyFont="1" applyBorder="1" applyAlignment="1">
      <alignment horizontal="center"/>
    </xf>
    <xf numFmtId="0" fontId="6" fillId="0" borderId="2" xfId="0" applyFont="1" applyBorder="1"/>
    <xf numFmtId="164" fontId="6" fillId="0" borderId="2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41" fontId="6" fillId="0" borderId="0" xfId="1" applyNumberFormat="1" applyFont="1"/>
    <xf numFmtId="43" fontId="6" fillId="0" borderId="0" xfId="1" applyFont="1"/>
    <xf numFmtId="42" fontId="7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5" fillId="0" borderId="0" xfId="1" applyFont="1"/>
    <xf numFmtId="43" fontId="8" fillId="0" borderId="2" xfId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 vertical="top"/>
    </xf>
    <xf numFmtId="165" fontId="0" fillId="0" borderId="2" xfId="0" applyNumberFormat="1" applyBorder="1" applyAlignment="1">
      <alignment horizontal="center"/>
    </xf>
    <xf numFmtId="9" fontId="0" fillId="0" borderId="0" xfId="1" applyNumberFormat="1" applyFont="1"/>
    <xf numFmtId="0" fontId="6" fillId="0" borderId="0" xfId="0" applyFont="1"/>
    <xf numFmtId="43" fontId="0" fillId="0" borderId="0" xfId="1" applyFont="1"/>
    <xf numFmtId="49" fontId="4" fillId="0" borderId="2" xfId="1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43" fontId="8" fillId="0" borderId="2" xfId="1" applyFont="1" applyBorder="1" applyAlignment="1">
      <alignment horizontal="center" vertical="top"/>
    </xf>
    <xf numFmtId="4" fontId="0" fillId="0" borderId="0" xfId="0" applyNumberFormat="1"/>
    <xf numFmtId="4" fontId="9" fillId="0" borderId="0" xfId="0" applyNumberFormat="1" applyFont="1"/>
    <xf numFmtId="164" fontId="0" fillId="0" borderId="1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7" fillId="0" borderId="2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B927-44CD-4728-A55D-FA6D006B26BB}">
  <dimension ref="A1:I64"/>
  <sheetViews>
    <sheetView tabSelected="1" zoomScaleNormal="100" workbookViewId="0">
      <selection activeCell="F1" sqref="F1"/>
    </sheetView>
  </sheetViews>
  <sheetFormatPr defaultRowHeight="14.4" x14ac:dyDescent="0.3"/>
  <cols>
    <col min="1" max="1" width="30.21875" bestFit="1" customWidth="1"/>
    <col min="2" max="2" width="11.77734375" bestFit="1" customWidth="1"/>
    <col min="3" max="3" width="18.77734375" bestFit="1" customWidth="1"/>
    <col min="4" max="4" width="16.21875" bestFit="1" customWidth="1"/>
    <col min="5" max="6" width="11.21875" bestFit="1" customWidth="1"/>
  </cols>
  <sheetData>
    <row r="1" spans="1:9" ht="55.5" customHeight="1" x14ac:dyDescent="0.3">
      <c r="A1" s="42" t="s">
        <v>67</v>
      </c>
      <c r="B1" s="43"/>
      <c r="C1" s="43"/>
      <c r="D1" s="43"/>
    </row>
    <row r="2" spans="1:9" x14ac:dyDescent="0.3">
      <c r="B2" s="3" t="s">
        <v>60</v>
      </c>
      <c r="C2" s="3" t="s">
        <v>33</v>
      </c>
      <c r="D2" s="3" t="s">
        <v>69</v>
      </c>
    </row>
    <row r="3" spans="1:9" x14ac:dyDescent="0.3">
      <c r="B3" s="3">
        <v>2023</v>
      </c>
      <c r="C3" s="3">
        <v>2023</v>
      </c>
      <c r="D3" s="3">
        <v>2024</v>
      </c>
    </row>
    <row r="4" spans="1:9" x14ac:dyDescent="0.3">
      <c r="A4" t="s">
        <v>0</v>
      </c>
      <c r="I4" s="1">
        <f>D17/37/4</f>
        <v>903.35418918918924</v>
      </c>
    </row>
    <row r="5" spans="1:9" x14ac:dyDescent="0.3">
      <c r="A5" t="s">
        <v>1</v>
      </c>
      <c r="B5" s="2">
        <f>SUM(B45-B23-B9-B10)</f>
        <v>144117</v>
      </c>
      <c r="C5" s="2">
        <v>149000</v>
      </c>
      <c r="D5" s="2">
        <f>SUM(D45-D7-D9-D10)</f>
        <v>170098.42</v>
      </c>
    </row>
    <row r="6" spans="1:9" x14ac:dyDescent="0.3">
      <c r="A6" t="s">
        <v>2</v>
      </c>
      <c r="B6" s="2">
        <v>0</v>
      </c>
      <c r="C6" s="2">
        <v>0</v>
      </c>
      <c r="D6" s="2">
        <v>0</v>
      </c>
    </row>
    <row r="7" spans="1:9" x14ac:dyDescent="0.3">
      <c r="A7" t="s">
        <v>34</v>
      </c>
      <c r="B7" s="2">
        <f>155*25*12</f>
        <v>46500</v>
      </c>
      <c r="C7" s="2">
        <v>44000</v>
      </c>
      <c r="D7" s="2">
        <f>155*25*12</f>
        <v>46500</v>
      </c>
    </row>
    <row r="8" spans="1:9" x14ac:dyDescent="0.3">
      <c r="A8" t="s">
        <v>3</v>
      </c>
      <c r="B8" s="2">
        <v>0</v>
      </c>
      <c r="C8" s="2">
        <v>0</v>
      </c>
      <c r="D8" s="2">
        <v>0</v>
      </c>
    </row>
    <row r="9" spans="1:9" x14ac:dyDescent="0.3">
      <c r="A9" t="s">
        <v>4</v>
      </c>
      <c r="B9" s="2">
        <v>20</v>
      </c>
      <c r="C9" s="2">
        <v>60</v>
      </c>
      <c r="D9" s="2">
        <v>60</v>
      </c>
    </row>
    <row r="10" spans="1:9" ht="15" thickBot="1" x14ac:dyDescent="0.35">
      <c r="A10" t="s">
        <v>5</v>
      </c>
      <c r="B10" s="38">
        <v>350</v>
      </c>
      <c r="C10" s="38">
        <v>600</v>
      </c>
      <c r="D10" s="38">
        <v>550</v>
      </c>
    </row>
    <row r="11" spans="1:9" x14ac:dyDescent="0.3">
      <c r="A11" t="s">
        <v>6</v>
      </c>
      <c r="B11" s="39">
        <f>SUM(B5:B10)</f>
        <v>190987</v>
      </c>
      <c r="C11" s="39">
        <f>SUM(C5:C10)</f>
        <v>193660</v>
      </c>
      <c r="D11" s="39">
        <f>SUM(D5:D10)</f>
        <v>217208.42</v>
      </c>
    </row>
    <row r="12" spans="1:9" x14ac:dyDescent="0.3">
      <c r="B12" s="2"/>
      <c r="C12" s="2"/>
      <c r="D12" s="2"/>
    </row>
    <row r="13" spans="1:9" x14ac:dyDescent="0.3">
      <c r="A13" t="s">
        <v>7</v>
      </c>
      <c r="B13" s="2"/>
      <c r="C13" s="2"/>
      <c r="D13" s="2"/>
    </row>
    <row r="14" spans="1:9" x14ac:dyDescent="0.3">
      <c r="A14" t="s">
        <v>8</v>
      </c>
      <c r="B14" s="2"/>
      <c r="C14" s="2"/>
      <c r="D14" s="2"/>
    </row>
    <row r="15" spans="1:9" x14ac:dyDescent="0.3">
      <c r="A15" t="s">
        <v>9</v>
      </c>
      <c r="B15" s="2">
        <f>450*12</f>
        <v>5400</v>
      </c>
      <c r="C15" s="2">
        <v>5400</v>
      </c>
      <c r="D15" s="2">
        <v>5400</v>
      </c>
      <c r="E15" s="1"/>
    </row>
    <row r="16" spans="1:9" x14ac:dyDescent="0.3">
      <c r="A16" t="s">
        <v>10</v>
      </c>
      <c r="B16" s="2">
        <v>2880</v>
      </c>
      <c r="C16" s="2">
        <v>0</v>
      </c>
      <c r="D16" s="2">
        <v>0</v>
      </c>
    </row>
    <row r="17" spans="1:6" x14ac:dyDescent="0.3">
      <c r="A17" t="s">
        <v>11</v>
      </c>
      <c r="B17" s="2">
        <v>92659</v>
      </c>
      <c r="C17" s="2">
        <v>110000</v>
      </c>
      <c r="D17" s="2">
        <v>133696.42000000001</v>
      </c>
      <c r="E17" s="1"/>
      <c r="F17" s="1"/>
    </row>
    <row r="18" spans="1:6" x14ac:dyDescent="0.3">
      <c r="A18" t="s">
        <v>12</v>
      </c>
      <c r="B18" s="2">
        <v>4000</v>
      </c>
      <c r="C18" s="2">
        <v>14000</v>
      </c>
      <c r="D18" s="2">
        <v>2000</v>
      </c>
      <c r="F18" s="36"/>
    </row>
    <row r="19" spans="1:6" ht="15.6" x14ac:dyDescent="0.3">
      <c r="A19" t="s">
        <v>70</v>
      </c>
      <c r="B19" s="2">
        <v>62</v>
      </c>
      <c r="C19" s="2">
        <v>62</v>
      </c>
      <c r="D19" s="2">
        <v>62</v>
      </c>
      <c r="E19" s="37"/>
    </row>
    <row r="20" spans="1:6" x14ac:dyDescent="0.3">
      <c r="A20" t="s">
        <v>35</v>
      </c>
      <c r="B20" s="2">
        <v>36</v>
      </c>
      <c r="C20" s="2">
        <v>0</v>
      </c>
      <c r="D20" s="2">
        <v>0</v>
      </c>
    </row>
    <row r="21" spans="1:6" x14ac:dyDescent="0.3">
      <c r="A21" t="s">
        <v>13</v>
      </c>
      <c r="B21" s="2">
        <v>0</v>
      </c>
      <c r="C21" s="2">
        <v>0</v>
      </c>
      <c r="D21" s="2">
        <v>0</v>
      </c>
      <c r="F21" s="1"/>
    </row>
    <row r="22" spans="1:6" x14ac:dyDescent="0.3">
      <c r="A22" t="s">
        <v>14</v>
      </c>
      <c r="B22" s="2">
        <v>1500</v>
      </c>
      <c r="C22" s="2">
        <v>0</v>
      </c>
      <c r="D22" s="2">
        <v>0</v>
      </c>
    </row>
    <row r="23" spans="1:6" x14ac:dyDescent="0.3">
      <c r="A23" t="s">
        <v>36</v>
      </c>
      <c r="B23" s="2">
        <v>46500</v>
      </c>
      <c r="C23" s="2">
        <v>51600</v>
      </c>
      <c r="D23" s="2">
        <v>45000</v>
      </c>
    </row>
    <row r="24" spans="1:6" ht="15" thickBot="1" x14ac:dyDescent="0.35">
      <c r="A24" t="s">
        <v>15</v>
      </c>
      <c r="B24" s="38">
        <v>350</v>
      </c>
      <c r="C24" s="38">
        <v>350</v>
      </c>
      <c r="D24" s="38">
        <v>350</v>
      </c>
    </row>
    <row r="25" spans="1:6" x14ac:dyDescent="0.3">
      <c r="A25" t="s">
        <v>16</v>
      </c>
      <c r="B25" s="39">
        <f>SUM(B15:B24)</f>
        <v>153387</v>
      </c>
      <c r="C25" s="39">
        <f>SUM(C15:C24)</f>
        <v>181412</v>
      </c>
      <c r="D25" s="39">
        <f>SUM(D15:D24)</f>
        <v>186508.42</v>
      </c>
    </row>
    <row r="26" spans="1:6" x14ac:dyDescent="0.3">
      <c r="B26" s="2"/>
      <c r="C26" s="2"/>
      <c r="D26" s="2"/>
    </row>
    <row r="27" spans="1:6" x14ac:dyDescent="0.3">
      <c r="A27" s="40" t="s">
        <v>17</v>
      </c>
      <c r="B27" s="2"/>
      <c r="C27" s="2"/>
      <c r="D27" s="2"/>
    </row>
    <row r="28" spans="1:6" x14ac:dyDescent="0.3">
      <c r="A28" t="s">
        <v>18</v>
      </c>
      <c r="B28" s="2">
        <v>1500</v>
      </c>
      <c r="C28" s="2">
        <v>1500</v>
      </c>
      <c r="D28" s="2">
        <v>1500</v>
      </c>
      <c r="F28" s="1"/>
    </row>
    <row r="29" spans="1:6" x14ac:dyDescent="0.3">
      <c r="A29" t="s">
        <v>19</v>
      </c>
      <c r="B29" s="2">
        <v>15600</v>
      </c>
      <c r="C29" s="2">
        <v>19600</v>
      </c>
      <c r="D29" s="2">
        <v>15600</v>
      </c>
      <c r="E29" s="1"/>
    </row>
    <row r="30" spans="1:6" x14ac:dyDescent="0.3">
      <c r="A30" t="s">
        <v>20</v>
      </c>
      <c r="B30" s="2">
        <v>1000</v>
      </c>
      <c r="C30" s="2">
        <v>1710</v>
      </c>
      <c r="D30" s="2">
        <v>1000</v>
      </c>
    </row>
    <row r="31" spans="1:6" x14ac:dyDescent="0.3">
      <c r="A31" t="s">
        <v>21</v>
      </c>
      <c r="B31" s="2">
        <v>3500</v>
      </c>
      <c r="C31" s="2">
        <v>4000</v>
      </c>
      <c r="D31" s="2">
        <v>2300</v>
      </c>
    </row>
    <row r="32" spans="1:6" x14ac:dyDescent="0.3">
      <c r="A32" t="s">
        <v>22</v>
      </c>
      <c r="B32" s="2">
        <v>4000</v>
      </c>
      <c r="C32" s="2">
        <f>3780*2</f>
        <v>7560</v>
      </c>
      <c r="D32" s="2">
        <v>1500</v>
      </c>
    </row>
    <row r="33" spans="1:4" x14ac:dyDescent="0.3">
      <c r="A33" t="s">
        <v>23</v>
      </c>
      <c r="B33" s="2">
        <v>2000</v>
      </c>
      <c r="C33" s="2">
        <v>2000</v>
      </c>
      <c r="D33" s="2">
        <v>2000</v>
      </c>
    </row>
    <row r="34" spans="1:4" x14ac:dyDescent="0.3">
      <c r="A34" t="s">
        <v>24</v>
      </c>
      <c r="B34" s="2">
        <v>1500</v>
      </c>
      <c r="C34" s="2">
        <v>1000</v>
      </c>
      <c r="D34" s="2">
        <v>0</v>
      </c>
    </row>
    <row r="35" spans="1:4" x14ac:dyDescent="0.3">
      <c r="A35" t="s">
        <v>25</v>
      </c>
      <c r="B35" s="2">
        <v>1000</v>
      </c>
      <c r="C35" s="2">
        <v>4000</v>
      </c>
      <c r="D35" s="2">
        <v>0</v>
      </c>
    </row>
    <row r="36" spans="1:4" x14ac:dyDescent="0.3">
      <c r="A36" t="s">
        <v>26</v>
      </c>
      <c r="B36" s="2">
        <v>700</v>
      </c>
      <c r="C36" s="2">
        <v>750</v>
      </c>
      <c r="D36" s="2">
        <v>0</v>
      </c>
    </row>
    <row r="37" spans="1:4" x14ac:dyDescent="0.3">
      <c r="A37" t="s">
        <v>27</v>
      </c>
      <c r="B37" s="2">
        <v>4200</v>
      </c>
      <c r="C37" s="2">
        <v>5100</v>
      </c>
      <c r="D37" s="2">
        <v>4200</v>
      </c>
    </row>
    <row r="38" spans="1:4" ht="15" thickBot="1" x14ac:dyDescent="0.35">
      <c r="A38" t="s">
        <v>37</v>
      </c>
      <c r="B38" s="38">
        <v>1800</v>
      </c>
      <c r="C38" s="38">
        <f>144*12</f>
        <v>1728</v>
      </c>
      <c r="D38" s="38">
        <v>1800</v>
      </c>
    </row>
    <row r="39" spans="1:4" x14ac:dyDescent="0.3">
      <c r="A39" t="s">
        <v>28</v>
      </c>
      <c r="B39" s="39">
        <f>SUM(B28:B38)</f>
        <v>36800</v>
      </c>
      <c r="C39" s="39">
        <f>SUM(C28:C38)</f>
        <v>48948</v>
      </c>
      <c r="D39" s="39">
        <f>SUM(D28:D38)</f>
        <v>29900</v>
      </c>
    </row>
    <row r="40" spans="1:4" x14ac:dyDescent="0.3">
      <c r="B40" s="2"/>
      <c r="C40" s="2"/>
      <c r="D40" s="2"/>
    </row>
    <row r="41" spans="1:4" x14ac:dyDescent="0.3">
      <c r="A41" t="s">
        <v>29</v>
      </c>
      <c r="B41" s="2"/>
      <c r="C41" s="2"/>
      <c r="D41" s="2"/>
    </row>
    <row r="42" spans="1:4" x14ac:dyDescent="0.3">
      <c r="A42" t="s">
        <v>30</v>
      </c>
      <c r="B42" s="2">
        <v>800</v>
      </c>
      <c r="C42" s="2">
        <f>394*2</f>
        <v>788</v>
      </c>
      <c r="D42" s="2">
        <v>800</v>
      </c>
    </row>
    <row r="43" spans="1:4" x14ac:dyDescent="0.3">
      <c r="A43" t="s">
        <v>31</v>
      </c>
      <c r="B43" s="39">
        <f>SUM(B42:B42)</f>
        <v>800</v>
      </c>
      <c r="C43" s="39">
        <f>SUM(C42:C42)</f>
        <v>788</v>
      </c>
      <c r="D43" s="39">
        <f>SUM(D42:D42)</f>
        <v>800</v>
      </c>
    </row>
    <row r="44" spans="1:4" x14ac:dyDescent="0.3">
      <c r="B44" s="2"/>
      <c r="C44" s="2"/>
      <c r="D44" s="2"/>
    </row>
    <row r="45" spans="1:4" x14ac:dyDescent="0.3">
      <c r="A45" s="40" t="s">
        <v>32</v>
      </c>
      <c r="B45" s="39">
        <f>SUM(B43+B39+B25)</f>
        <v>190987</v>
      </c>
      <c r="C45" s="39">
        <f>SUM(C39+C25)</f>
        <v>230360</v>
      </c>
      <c r="D45" s="39">
        <f>SUM(D43+D39+D25)</f>
        <v>217208.42</v>
      </c>
    </row>
    <row r="46" spans="1:4" x14ac:dyDescent="0.3">
      <c r="B46" s="2"/>
      <c r="C46" s="2"/>
      <c r="D46" s="2"/>
    </row>
    <row r="47" spans="1:4" x14ac:dyDescent="0.3">
      <c r="A47" s="44" t="s">
        <v>68</v>
      </c>
      <c r="B47" s="44"/>
      <c r="C47" s="41">
        <f>SUM(D5/38)/4</f>
        <v>1119.068552631579</v>
      </c>
      <c r="D47" s="2"/>
    </row>
    <row r="48" spans="1:4" x14ac:dyDescent="0.3">
      <c r="B48" s="2"/>
      <c r="C48" s="2"/>
      <c r="D48" s="2"/>
    </row>
    <row r="49" spans="2:4" x14ac:dyDescent="0.3">
      <c r="B49" s="2"/>
      <c r="C49" s="2"/>
      <c r="D49" s="2"/>
    </row>
    <row r="50" spans="2:4" x14ac:dyDescent="0.3">
      <c r="B50" s="2"/>
      <c r="C50" s="2"/>
      <c r="D50" s="2"/>
    </row>
    <row r="51" spans="2:4" x14ac:dyDescent="0.3">
      <c r="B51" s="2"/>
      <c r="C51" s="2"/>
      <c r="D51" s="2"/>
    </row>
    <row r="52" spans="2:4" x14ac:dyDescent="0.3">
      <c r="B52" s="2"/>
      <c r="C52" s="2"/>
      <c r="D52" s="2"/>
    </row>
    <row r="53" spans="2:4" x14ac:dyDescent="0.3">
      <c r="B53" s="2"/>
      <c r="C53" s="2"/>
      <c r="D53" s="2"/>
    </row>
    <row r="54" spans="2:4" x14ac:dyDescent="0.3">
      <c r="B54" s="2"/>
      <c r="C54" s="2"/>
      <c r="D54" s="2"/>
    </row>
    <row r="55" spans="2:4" x14ac:dyDescent="0.3">
      <c r="B55" s="2"/>
      <c r="C55" s="2"/>
      <c r="D55" s="2"/>
    </row>
    <row r="56" spans="2:4" x14ac:dyDescent="0.3">
      <c r="B56" s="2"/>
      <c r="C56" s="2"/>
      <c r="D56" s="2"/>
    </row>
    <row r="57" spans="2:4" x14ac:dyDescent="0.3">
      <c r="B57" s="2"/>
      <c r="C57" s="2"/>
      <c r="D57" s="2"/>
    </row>
    <row r="58" spans="2:4" x14ac:dyDescent="0.3">
      <c r="B58" s="2"/>
      <c r="C58" s="2"/>
      <c r="D58" s="2"/>
    </row>
    <row r="59" spans="2:4" x14ac:dyDescent="0.3">
      <c r="B59" s="2"/>
      <c r="C59" s="2"/>
      <c r="D59" s="2"/>
    </row>
    <row r="60" spans="2:4" x14ac:dyDescent="0.3">
      <c r="B60" s="2"/>
      <c r="C60" s="2"/>
      <c r="D60" s="2"/>
    </row>
    <row r="61" spans="2:4" x14ac:dyDescent="0.3">
      <c r="B61" s="2"/>
      <c r="C61" s="2"/>
      <c r="D61" s="2"/>
    </row>
    <row r="62" spans="2:4" x14ac:dyDescent="0.3">
      <c r="B62" s="2"/>
      <c r="C62" s="2"/>
      <c r="D62" s="2"/>
    </row>
    <row r="63" spans="2:4" x14ac:dyDescent="0.3">
      <c r="B63" s="2"/>
      <c r="C63" s="2"/>
      <c r="D63" s="2"/>
    </row>
    <row r="64" spans="2:4" x14ac:dyDescent="0.3">
      <c r="B64" s="2"/>
      <c r="C64" s="2"/>
      <c r="D64" s="2"/>
    </row>
  </sheetData>
  <mergeCells count="2">
    <mergeCell ref="A1:D1"/>
    <mergeCell ref="A47:B47"/>
  </mergeCells>
  <pageMargins left="0.7" right="0.7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AB32-40D2-42E6-8D58-8F616F13C9FA}">
  <dimension ref="A1:I20"/>
  <sheetViews>
    <sheetView zoomScale="90" workbookViewId="0">
      <selection activeCell="F13" sqref="F13"/>
    </sheetView>
  </sheetViews>
  <sheetFormatPr defaultColWidth="8.77734375" defaultRowHeight="14.4" x14ac:dyDescent="0.3"/>
  <cols>
    <col min="1" max="1" width="14.44140625" customWidth="1"/>
    <col min="2" max="2" width="14.5546875" customWidth="1"/>
    <col min="3" max="3" width="15.44140625" bestFit="1" customWidth="1"/>
    <col min="4" max="4" width="15.44140625" customWidth="1"/>
    <col min="5" max="5" width="20.44140625" bestFit="1" customWidth="1"/>
    <col min="6" max="6" width="20.77734375" customWidth="1"/>
    <col min="7" max="7" width="15.44140625" customWidth="1"/>
    <col min="8" max="8" width="6.5546875" customWidth="1"/>
    <col min="9" max="9" width="8.21875" customWidth="1"/>
    <col min="10" max="10" width="3.44140625" customWidth="1"/>
    <col min="11" max="11" width="5.44140625" customWidth="1"/>
    <col min="12" max="12" width="9.44140625" bestFit="1" customWidth="1"/>
  </cols>
  <sheetData>
    <row r="1" spans="1:9" ht="21" x14ac:dyDescent="0.4">
      <c r="A1" s="45" t="s">
        <v>65</v>
      </c>
      <c r="B1" s="45"/>
      <c r="C1" s="45"/>
      <c r="D1" s="45"/>
      <c r="E1" s="45"/>
      <c r="F1" s="45"/>
      <c r="G1" s="45"/>
    </row>
    <row r="3" spans="1:9" x14ac:dyDescent="0.3">
      <c r="A3" s="4"/>
      <c r="B3" s="5" t="s">
        <v>38</v>
      </c>
      <c r="C3" s="5" t="s">
        <v>39</v>
      </c>
      <c r="D3" s="5" t="s">
        <v>40</v>
      </c>
      <c r="E3" s="5" t="s">
        <v>41</v>
      </c>
      <c r="F3" s="33" t="s">
        <v>63</v>
      </c>
      <c r="G3" s="6">
        <v>2024</v>
      </c>
    </row>
    <row r="4" spans="1:9" x14ac:dyDescent="0.3">
      <c r="A4" s="4" t="s">
        <v>42</v>
      </c>
      <c r="B4" s="4" t="s">
        <v>43</v>
      </c>
      <c r="C4" s="4" t="s">
        <v>44</v>
      </c>
      <c r="D4" s="4" t="s">
        <v>45</v>
      </c>
      <c r="E4" s="7">
        <v>45291</v>
      </c>
      <c r="F4" s="4" t="s">
        <v>46</v>
      </c>
      <c r="G4" s="8" t="s">
        <v>52</v>
      </c>
    </row>
    <row r="5" spans="1:9" x14ac:dyDescent="0.3">
      <c r="A5" s="9" t="s">
        <v>48</v>
      </c>
      <c r="B5" s="31" t="s">
        <v>61</v>
      </c>
      <c r="C5" s="10">
        <v>59890</v>
      </c>
      <c r="D5" s="11">
        <v>0.2</v>
      </c>
      <c r="E5" s="12">
        <f>2200+1442</f>
        <v>3642</v>
      </c>
      <c r="F5" s="12">
        <f>SUM(C5-E5)/9</f>
        <v>6249.7777777777774</v>
      </c>
      <c r="G5" s="13">
        <f>SUM(F5*0.5)</f>
        <v>3124.8888888888887</v>
      </c>
    </row>
    <row r="6" spans="1:9" x14ac:dyDescent="0.3">
      <c r="A6" s="9" t="s">
        <v>51</v>
      </c>
      <c r="B6" s="31" t="s">
        <v>64</v>
      </c>
      <c r="C6" s="10">
        <v>20000</v>
      </c>
      <c r="D6" s="11">
        <v>0.1</v>
      </c>
      <c r="E6" s="12">
        <v>0</v>
      </c>
      <c r="F6" s="12">
        <f>(C6-E6)/2</f>
        <v>10000</v>
      </c>
      <c r="G6" s="13">
        <f>SUM(F6*0.5)</f>
        <v>5000</v>
      </c>
    </row>
    <row r="7" spans="1:9" x14ac:dyDescent="0.3">
      <c r="A7" s="14" t="s">
        <v>49</v>
      </c>
      <c r="B7" s="32" t="s">
        <v>59</v>
      </c>
      <c r="C7" s="12">
        <v>10000</v>
      </c>
      <c r="D7" s="15">
        <v>0.3</v>
      </c>
      <c r="E7" s="12">
        <v>1400</v>
      </c>
      <c r="F7" s="12">
        <f>SUM(C7-E7)/5</f>
        <v>1720</v>
      </c>
      <c r="G7" s="13">
        <f>SUM(F7*0.5)</f>
        <v>860</v>
      </c>
    </row>
    <row r="8" spans="1:9" x14ac:dyDescent="0.3">
      <c r="A8" s="14" t="s">
        <v>47</v>
      </c>
      <c r="B8" s="32" t="s">
        <v>62</v>
      </c>
      <c r="C8" s="12">
        <v>275500</v>
      </c>
      <c r="D8" s="15">
        <v>0.4</v>
      </c>
      <c r="E8" s="12">
        <f>2000+9117</f>
        <v>11117</v>
      </c>
      <c r="F8" s="12">
        <f>SUM(C8-E8)/29</f>
        <v>9116.6551724137935</v>
      </c>
      <c r="G8" s="13">
        <f>F8*0.5</f>
        <v>4558.3275862068967</v>
      </c>
    </row>
    <row r="9" spans="1:9" x14ac:dyDescent="0.3">
      <c r="A9" s="16" t="s">
        <v>50</v>
      </c>
      <c r="B9" s="16"/>
      <c r="C9" s="17">
        <f>SUM(C5:C8)</f>
        <v>365390</v>
      </c>
      <c r="D9" s="18">
        <f>SUM(D5:D8)</f>
        <v>1</v>
      </c>
      <c r="E9" s="17">
        <f>SUM(E5:E8)</f>
        <v>16159</v>
      </c>
      <c r="F9" s="17">
        <f>SUM(F5:F8)</f>
        <v>27086.432950191571</v>
      </c>
      <c r="G9" s="17">
        <f>SUM(G5:G8)</f>
        <v>13543.216475095785</v>
      </c>
    </row>
    <row r="10" spans="1:9" x14ac:dyDescent="0.3">
      <c r="E10" s="19"/>
      <c r="I10" s="20"/>
    </row>
    <row r="11" spans="1:9" ht="39.6" x14ac:dyDescent="0.3">
      <c r="A11" s="46" t="s">
        <v>53</v>
      </c>
      <c r="B11" s="46"/>
      <c r="C11" s="46"/>
      <c r="D11" s="21" t="s">
        <v>55</v>
      </c>
      <c r="E11" s="34" t="s">
        <v>57</v>
      </c>
      <c r="F11" s="22" t="s">
        <v>56</v>
      </c>
      <c r="G11" s="22" t="s">
        <v>58</v>
      </c>
      <c r="I11" s="23"/>
    </row>
    <row r="12" spans="1:9" x14ac:dyDescent="0.3">
      <c r="A12" s="35" t="s">
        <v>54</v>
      </c>
      <c r="B12" s="24" t="s">
        <v>66</v>
      </c>
      <c r="C12" s="25">
        <f>SUM('Buedget 2024'!C47)</f>
        <v>1119.068552631579</v>
      </c>
      <c r="D12" s="26">
        <f>SUM(F9/38)/4</f>
        <v>178.20021677757612</v>
      </c>
      <c r="E12" s="27">
        <f>C12+D12</f>
        <v>1297.2687694091551</v>
      </c>
      <c r="F12" s="27">
        <f>SUM(G9/38)/4</f>
        <v>89.100108388788058</v>
      </c>
      <c r="G12" s="27">
        <f>C12+F12</f>
        <v>1208.1686610203672</v>
      </c>
    </row>
    <row r="13" spans="1:9" x14ac:dyDescent="0.3">
      <c r="A13" s="23"/>
      <c r="B13" s="20"/>
      <c r="C13" s="20"/>
      <c r="D13" s="20"/>
      <c r="E13" s="20"/>
    </row>
    <row r="14" spans="1:9" x14ac:dyDescent="0.3">
      <c r="E14" s="28"/>
    </row>
    <row r="15" spans="1:9" x14ac:dyDescent="0.3">
      <c r="E15" s="19"/>
    </row>
    <row r="16" spans="1:9" x14ac:dyDescent="0.3">
      <c r="E16" s="28"/>
    </row>
    <row r="17" spans="1:5" x14ac:dyDescent="0.3">
      <c r="E17" s="19"/>
    </row>
    <row r="18" spans="1:5" x14ac:dyDescent="0.3">
      <c r="A18" s="29"/>
    </row>
    <row r="20" spans="1:5" x14ac:dyDescent="0.3">
      <c r="E20" s="30"/>
    </row>
  </sheetData>
  <mergeCells count="2">
    <mergeCell ref="A1:G1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Buedget 2024</vt:lpstr>
      <vt:lpstr>reserves 2024</vt:lpstr>
      <vt:lpstr>'Buedget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2023-12-03T14:29:24Z</cp:lastPrinted>
  <dcterms:created xsi:type="dcterms:W3CDTF">2022-10-11T15:09:16Z</dcterms:created>
  <dcterms:modified xsi:type="dcterms:W3CDTF">2024-10-14T15:05:52Z</dcterms:modified>
</cp:coreProperties>
</file>