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8CDF2464-DCC0-4EC0-BC8A-1F2E9808A219}" xr6:coauthVersionLast="47" xr6:coauthVersionMax="47" xr10:uidLastSave="{00000000-0000-0000-0000-000000000000}"/>
  <bookViews>
    <workbookView xWindow="-108" yWindow="-108" windowWidth="23256" windowHeight="13896" firstSheet="10" activeTab="10" xr2:uid="{6326EBE0-3F6C-48D1-B3BB-761C3A74E517}"/>
  </bookViews>
  <sheets>
    <sheet name="budget 2019" sheetId="1" r:id="rId1"/>
    <sheet name="reserves 2019" sheetId="2" r:id="rId2"/>
    <sheet name="budget 2020" sheetId="3" r:id="rId3"/>
    <sheet name="reserves 2020" sheetId="4" r:id="rId4"/>
    <sheet name="budget 2021" sheetId="5" r:id="rId5"/>
    <sheet name="reserves 2021" sheetId="6" r:id="rId6"/>
    <sheet name="budget 2022" sheetId="7" r:id="rId7"/>
    <sheet name="reserves 2022" sheetId="8" r:id="rId8"/>
    <sheet name="budget 2023" sheetId="9" r:id="rId9"/>
    <sheet name="reserves 2023" sheetId="10" r:id="rId10"/>
    <sheet name="budget 2024" sheetId="11" r:id="rId11"/>
    <sheet name="reserves 2024" sheetId="12" r:id="rId12"/>
  </sheets>
  <definedNames>
    <definedName name="_xlnm.Print_Area" localSheetId="2">'budget 2020'!$A$1:$D$51</definedName>
    <definedName name="_xlnm.Print_Area" localSheetId="4">'budget 2021'!$A$1:$D$55</definedName>
    <definedName name="_xlnm.Print_Area" localSheetId="6">'budget 2022'!$A$1:$D$57</definedName>
    <definedName name="_xlnm.Print_Area" localSheetId="8">'budget 2023'!$A$1:$D$55</definedName>
    <definedName name="_xlnm.Print_Area" localSheetId="10">'budget 2024'!$A$1:$D$56</definedName>
    <definedName name="_xlnm.Print_Area" localSheetId="11">'reserves 2024'!$A$1:$H$17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1" l="1"/>
  <c r="E3" i="11"/>
  <c r="F9" i="12"/>
  <c r="F3" i="12"/>
  <c r="H9" i="12"/>
  <c r="H8" i="12"/>
  <c r="H7" i="12"/>
  <c r="H6" i="12"/>
  <c r="H5" i="12"/>
  <c r="H4" i="12"/>
  <c r="H3" i="12"/>
  <c r="B17" i="12"/>
  <c r="E17" i="12" s="1"/>
  <c r="D22" i="11"/>
  <c r="D41" i="11"/>
  <c r="G10" i="12"/>
  <c r="E10" i="12"/>
  <c r="D10" i="12"/>
  <c r="D48" i="11"/>
  <c r="C46" i="11"/>
  <c r="C48" i="11" s="1"/>
  <c r="N43" i="11"/>
  <c r="C41" i="11"/>
  <c r="E35" i="11"/>
  <c r="C22" i="11"/>
  <c r="D16" i="11"/>
  <c r="H13" i="11"/>
  <c r="C12" i="11"/>
  <c r="H11" i="11"/>
  <c r="F8" i="11"/>
  <c r="F7" i="9"/>
  <c r="D5" i="9"/>
  <c r="D11" i="9" s="1"/>
  <c r="E17" i="10"/>
  <c r="H12" i="9"/>
  <c r="N42" i="9"/>
  <c r="H10" i="9"/>
  <c r="E10" i="10"/>
  <c r="G5" i="9"/>
  <c r="G6" i="9" s="1"/>
  <c r="C45" i="9"/>
  <c r="C47" i="9" s="1"/>
  <c r="F10" i="10"/>
  <c r="D10" i="10"/>
  <c r="D47" i="9"/>
  <c r="D40" i="9"/>
  <c r="E34" i="9"/>
  <c r="C40" i="9"/>
  <c r="C21" i="9"/>
  <c r="D15" i="9"/>
  <c r="D21" i="9" s="1"/>
  <c r="C11" i="9"/>
  <c r="B16" i="8"/>
  <c r="D6" i="7"/>
  <c r="D11" i="7"/>
  <c r="E16" i="8"/>
  <c r="E36" i="7"/>
  <c r="D49" i="7"/>
  <c r="D42" i="7"/>
  <c r="C30" i="7"/>
  <c r="C42" i="7"/>
  <c r="C52" i="7"/>
  <c r="C49" i="7"/>
  <c r="C23" i="7"/>
  <c r="G3" i="8"/>
  <c r="H3" i="8"/>
  <c r="G4" i="8"/>
  <c r="H4" i="8"/>
  <c r="G5" i="8"/>
  <c r="H5" i="8"/>
  <c r="G6" i="8"/>
  <c r="H6" i="8"/>
  <c r="G7" i="8"/>
  <c r="H7" i="8"/>
  <c r="G8" i="8"/>
  <c r="H8" i="8"/>
  <c r="H9" i="8"/>
  <c r="G9" i="8"/>
  <c r="F9" i="8"/>
  <c r="D9" i="8"/>
  <c r="D17" i="7"/>
  <c r="D23" i="7"/>
  <c r="B49" i="7"/>
  <c r="B42" i="7"/>
  <c r="B23" i="7"/>
  <c r="B53" i="7"/>
  <c r="C11" i="7"/>
  <c r="B11" i="7"/>
  <c r="D49" i="5"/>
  <c r="D42" i="5"/>
  <c r="D23" i="5"/>
  <c r="D51" i="5"/>
  <c r="D6" i="5"/>
  <c r="D17" i="5"/>
  <c r="C19" i="5"/>
  <c r="B8" i="5"/>
  <c r="C23" i="5"/>
  <c r="B49" i="5"/>
  <c r="B42" i="5"/>
  <c r="B23" i="5"/>
  <c r="B51" i="5"/>
  <c r="B6" i="5"/>
  <c r="B11" i="5"/>
  <c r="F9" i="6"/>
  <c r="D9" i="6"/>
  <c r="G8" i="6"/>
  <c r="H8" i="6"/>
  <c r="G7" i="6"/>
  <c r="H7" i="6"/>
  <c r="G6" i="6"/>
  <c r="H6" i="6"/>
  <c r="G5" i="6"/>
  <c r="H5" i="6"/>
  <c r="G4" i="6"/>
  <c r="H4" i="6"/>
  <c r="G3" i="6"/>
  <c r="C49" i="5"/>
  <c r="C42" i="5"/>
  <c r="D11" i="5"/>
  <c r="C11" i="5"/>
  <c r="C51" i="5"/>
  <c r="G9" i="6"/>
  <c r="B16" i="6"/>
  <c r="H3" i="6"/>
  <c r="H9" i="6"/>
  <c r="E16" i="6"/>
  <c r="D6" i="3"/>
  <c r="F43" i="3"/>
  <c r="C45" i="3"/>
  <c r="C38" i="3"/>
  <c r="C20" i="3"/>
  <c r="C47" i="3"/>
  <c r="C9" i="3"/>
  <c r="B45" i="3"/>
  <c r="B38" i="3"/>
  <c r="B20" i="3"/>
  <c r="B47" i="3"/>
  <c r="B9" i="3"/>
  <c r="F9" i="4"/>
  <c r="D9" i="4"/>
  <c r="G8" i="4"/>
  <c r="H8" i="4"/>
  <c r="G7" i="4"/>
  <c r="H7" i="4"/>
  <c r="G6" i="4"/>
  <c r="H6" i="4"/>
  <c r="G5" i="4"/>
  <c r="H5" i="4"/>
  <c r="G4" i="4"/>
  <c r="H4" i="4"/>
  <c r="G3" i="4"/>
  <c r="H3" i="4"/>
  <c r="D45" i="3"/>
  <c r="D38" i="3"/>
  <c r="D20" i="3"/>
  <c r="D9" i="3"/>
  <c r="D47" i="3"/>
  <c r="H9" i="4"/>
  <c r="E16" i="4"/>
  <c r="G9" i="4"/>
  <c r="B16" i="4"/>
  <c r="D7" i="1"/>
  <c r="E7" i="1"/>
  <c r="F9" i="2"/>
  <c r="D9" i="2"/>
  <c r="G8" i="2"/>
  <c r="H8" i="2"/>
  <c r="G7" i="2"/>
  <c r="H7" i="2"/>
  <c r="G6" i="2"/>
  <c r="H6" i="2"/>
  <c r="G5" i="2"/>
  <c r="H5" i="2"/>
  <c r="G4" i="2"/>
  <c r="H4" i="2"/>
  <c r="G3" i="2"/>
  <c r="G9" i="2"/>
  <c r="B16" i="2"/>
  <c r="H3" i="2"/>
  <c r="H9" i="2"/>
  <c r="E16" i="2"/>
  <c r="C10" i="1"/>
  <c r="C46" i="1"/>
  <c r="C39" i="1"/>
  <c r="C21" i="1"/>
  <c r="C48" i="1"/>
  <c r="B46" i="1"/>
  <c r="B39" i="1"/>
  <c r="B21" i="1"/>
  <c r="B48" i="1"/>
  <c r="B10" i="1"/>
  <c r="D53" i="7"/>
  <c r="G24" i="7"/>
  <c r="C53" i="7"/>
  <c r="D52" i="11" l="1"/>
  <c r="D5" i="11" s="1"/>
  <c r="C52" i="11"/>
  <c r="D51" i="9"/>
  <c r="G10" i="10"/>
  <c r="H10" i="10"/>
  <c r="B17" i="10" s="1"/>
  <c r="C51" i="9"/>
  <c r="G5" i="11" l="1"/>
  <c r="G6" i="11" s="1"/>
  <c r="I15" i="11"/>
  <c r="D12" i="11"/>
  <c r="F52" i="11"/>
  <c r="G22" i="9"/>
  <c r="F51" i="9"/>
  <c r="G23" i="11" l="1"/>
  <c r="G17" i="11"/>
</calcChain>
</file>

<file path=xl/sharedStrings.xml><?xml version="1.0" encoding="utf-8"?>
<sst xmlns="http://schemas.openxmlformats.org/spreadsheetml/2006/main" count="454" uniqueCount="126">
  <si>
    <t>Approved Budget 2018</t>
  </si>
  <si>
    <t>Proposed Budget 2019</t>
  </si>
  <si>
    <t>Income</t>
  </si>
  <si>
    <t>Antenna</t>
  </si>
  <si>
    <t>Late Charges</t>
  </si>
  <si>
    <t>Rental Fee Income</t>
  </si>
  <si>
    <t>Regular Maintenance</t>
  </si>
  <si>
    <t>Key Income</t>
  </si>
  <si>
    <t>Laundry Income</t>
  </si>
  <si>
    <t>Total Income</t>
  </si>
  <si>
    <t>Expenses</t>
  </si>
  <si>
    <t>Administrative Expenses</t>
  </si>
  <si>
    <t>Office Supplies</t>
  </si>
  <si>
    <t>Postage &amp; Delivery</t>
  </si>
  <si>
    <t>Bank Service Charges</t>
  </si>
  <si>
    <t>Management Fees</t>
  </si>
  <si>
    <t>Legal Expenses</t>
  </si>
  <si>
    <t>Accounting Expenses</t>
  </si>
  <si>
    <t>Licenses &amp; Permits</t>
  </si>
  <si>
    <t>Copies</t>
  </si>
  <si>
    <t>Total Admin. Expenses</t>
  </si>
  <si>
    <t>Maintenance</t>
  </si>
  <si>
    <t>Fire Inspection</t>
  </si>
  <si>
    <t>Fire Service</t>
  </si>
  <si>
    <t>Janitorial</t>
  </si>
  <si>
    <t>Land Rent</t>
  </si>
  <si>
    <t>Building</t>
  </si>
  <si>
    <t>Patio Furniture</t>
  </si>
  <si>
    <t>Building Maintenance</t>
  </si>
  <si>
    <t>Elevator</t>
  </si>
  <si>
    <t>Asphalt/Parking Lot</t>
  </si>
  <si>
    <t>Electric</t>
  </si>
  <si>
    <t>Plumbing</t>
  </si>
  <si>
    <t>Tree Trimming</t>
  </si>
  <si>
    <t>Roof/Gutters</t>
  </si>
  <si>
    <t>Pool Expense</t>
  </si>
  <si>
    <t>Pest Control</t>
  </si>
  <si>
    <t>Pool Service</t>
  </si>
  <si>
    <t>Total Maintenance Expenses</t>
  </si>
  <si>
    <t>Utilities</t>
  </si>
  <si>
    <t>Cable TV</t>
  </si>
  <si>
    <t>Telephone</t>
  </si>
  <si>
    <t>Trash Collection</t>
  </si>
  <si>
    <t>Water</t>
  </si>
  <si>
    <t>Total Utilities</t>
  </si>
  <si>
    <t>Total Expenses</t>
  </si>
  <si>
    <t>Mainteneance fees for 2019 will be $900.00 per quarter.  The 2nd quarter the Shareholders will pay $1000.00 to make up the difference for the 1st quarter</t>
  </si>
  <si>
    <t>Ocean Sunrise Co-op Inc 
Reserves for 2019</t>
  </si>
  <si>
    <t>Maintenance Item</t>
  </si>
  <si>
    <t>Life</t>
  </si>
  <si>
    <t>Life Left</t>
  </si>
  <si>
    <t>Cost of Repair</t>
  </si>
  <si>
    <t>% breakdown</t>
  </si>
  <si>
    <t>Mony in Reserves as of 12/31/2018</t>
  </si>
  <si>
    <t>Amount to Fund Reserves</t>
  </si>
  <si>
    <t>Fund Partial Reserves at 70%</t>
  </si>
  <si>
    <t>Roof</t>
  </si>
  <si>
    <t>Pool</t>
  </si>
  <si>
    <t>Parking Lot</t>
  </si>
  <si>
    <t>Concrete Restoration</t>
  </si>
  <si>
    <t>Paint</t>
  </si>
  <si>
    <t>Total</t>
  </si>
  <si>
    <t>*The Florida Statues require the Board of Directors to adopt a budget with full reserves.  The unit owners at a duly called meeting, may vote against the funding of full reserves or may opt to vot for reserves "less than adequate". (Partial Reserves)</t>
  </si>
  <si>
    <t>Maintenance Per Unit</t>
  </si>
  <si>
    <t>Full Reserves per Unit without maintenance</t>
  </si>
  <si>
    <t>Partial Reserves at 70% per Unit without maintenance</t>
  </si>
  <si>
    <t>$900.00 quarterly</t>
  </si>
  <si>
    <t>Approved Budget 2019</t>
  </si>
  <si>
    <t>Projected Expenses 01/01/19-12/31/19</t>
  </si>
  <si>
    <t>Proposed Budget 2020</t>
  </si>
  <si>
    <t>Grounds</t>
  </si>
  <si>
    <t>Insurance</t>
  </si>
  <si>
    <t>Mainteneance fees for 2019 will be $1000.00 per quarter.  The 2nd quarter the Shareholders will pay $1100.00 to make up the difference for the 1st quarter.  Insurance will be $1000.00 per Unit for 2020</t>
  </si>
  <si>
    <t>Ocean Sunrise Co-op Inc 
Reserves for 2020</t>
  </si>
  <si>
    <t>Mony in Reserves as of 12/31/2019</t>
  </si>
  <si>
    <t>$850.00 quarterly</t>
  </si>
  <si>
    <t>Approved Budget 2020</t>
  </si>
  <si>
    <t>Projected Expenses 01/01/20-12/31/20</t>
  </si>
  <si>
    <t>Proposed Budget 2021</t>
  </si>
  <si>
    <t>Insurance Income</t>
  </si>
  <si>
    <t>Special Assessment Income</t>
  </si>
  <si>
    <t>Auto Expense</t>
  </si>
  <si>
    <t>Fire Pump</t>
  </si>
  <si>
    <t>Ocean Sunrise Co-op Inc 
Reserves for 2021</t>
  </si>
  <si>
    <t>Mony in Reserves as of 12/31/2020</t>
  </si>
  <si>
    <t>Approved Budget 2021</t>
  </si>
  <si>
    <t>Projected Expenses 01/01/21-12/31/21</t>
  </si>
  <si>
    <t>Approved Budget 2022</t>
  </si>
  <si>
    <t>Screening Income</t>
  </si>
  <si>
    <t>Insurance Deductible</t>
  </si>
  <si>
    <t>Refund from Insurance</t>
  </si>
  <si>
    <t xml:space="preserve">Maintenance fees for 2022 will need to be $925.00 per quarter.  There is a difference of $75.00 for the 1st quarter, so please add to the 2nd quarter (April 1, 2022) maintenance fee.  </t>
  </si>
  <si>
    <t>Ocean Sunrise Co-op Inc 
Reserves for 2022</t>
  </si>
  <si>
    <t>Mony in Reserves as of 12/31/2021</t>
  </si>
  <si>
    <t>NO   Reserves</t>
  </si>
  <si>
    <t>Projected Expenses 01/01/23-12/31/23</t>
  </si>
  <si>
    <t>Proposedd Budget 2023</t>
  </si>
  <si>
    <t>reserves</t>
  </si>
  <si>
    <t>Reserves</t>
  </si>
  <si>
    <t>cd</t>
  </si>
  <si>
    <t>Laundry &amp; Key Income</t>
  </si>
  <si>
    <t>sale 602</t>
  </si>
  <si>
    <t>increasing fee</t>
  </si>
  <si>
    <t>Office Supplies - Postage &amp; Copies</t>
  </si>
  <si>
    <t>Structural Engineer Study</t>
  </si>
  <si>
    <t>Reserves for 2023</t>
  </si>
  <si>
    <t>Maintenance fees for 2023 will need to be $1383.00 per quarter plus full reserves $367.00 totaling $1750.00 per quarter per Shareholder</t>
  </si>
  <si>
    <t>Ocean Sunrise Co-op Inc 
Reserves for 2024</t>
  </si>
  <si>
    <t>Mony in Reserves as of 12/31/24</t>
  </si>
  <si>
    <t>Current Reserve Requirement</t>
  </si>
  <si>
    <t>Normal Annual Contribution</t>
  </si>
  <si>
    <t>Pool &amp; Shuffleboard</t>
  </si>
  <si>
    <t>Interiors</t>
  </si>
  <si>
    <t>Replacement &amp; Restoration</t>
  </si>
  <si>
    <t>Elevator &amp; Mechanical</t>
  </si>
  <si>
    <t>Full Reserves with Maintenance Fees 2024</t>
  </si>
  <si>
    <t>$1383 quarterly</t>
  </si>
  <si>
    <t>Approved Budget 2023</t>
  </si>
  <si>
    <t>Projected Expenses 01/01/24-12/31/24</t>
  </si>
  <si>
    <t>Settlement Income</t>
  </si>
  <si>
    <t>Mony in Reserves as of 12/31/2023</t>
  </si>
  <si>
    <t>Full Reserves with Maintenance Fees 2023</t>
  </si>
  <si>
    <t>$1506 quarterly</t>
  </si>
  <si>
    <t>Amount Per Fund for 2024</t>
  </si>
  <si>
    <t>Maintenance fees for 2024 will need to be $1498.00 per quarter plusl reserves $397.00 totaling $1895.00 per quarter per Shareholder</t>
  </si>
  <si>
    <t>Approved 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</si>
</sst>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4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3" fillId="0" borderId="0" xfId="1" applyFont="1" applyAlignment="1">
      <alignment horizontal="center"/>
    </xf>
    <xf numFmtId="44" fontId="4" fillId="0" borderId="0" xfId="1" applyFont="1" applyAlignment="1">
      <alignment horizontal="center"/>
    </xf>
    <xf numFmtId="44" fontId="1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44" fontId="0" fillId="0" borderId="0" xfId="1" applyFont="1" applyFill="1" applyAlignment="1">
      <alignment horizontal="center"/>
    </xf>
    <xf numFmtId="44" fontId="3" fillId="0" borderId="0" xfId="1" applyFont="1" applyFill="1" applyAlignment="1">
      <alignment horizontal="center"/>
    </xf>
    <xf numFmtId="44" fontId="1" fillId="0" borderId="0" xfId="1" applyFont="1" applyFill="1" applyAlignment="1">
      <alignment horizontal="center"/>
    </xf>
    <xf numFmtId="44" fontId="0" fillId="3" borderId="0" xfId="1" applyFont="1" applyFill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right"/>
    </xf>
    <xf numFmtId="17" fontId="0" fillId="0" borderId="0" xfId="0" applyNumberFormat="1"/>
    <xf numFmtId="6" fontId="0" fillId="0" borderId="0" xfId="0" applyNumberFormat="1"/>
    <xf numFmtId="44" fontId="2" fillId="3" borderId="0" xfId="1" applyFont="1" applyFill="1" applyAlignment="1">
      <alignment horizontal="center"/>
    </xf>
    <xf numFmtId="164" fontId="0" fillId="0" borderId="0" xfId="0" applyNumberFormat="1"/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585C-7A0F-4253-89B4-77129CBA422B}">
  <dimension ref="A1:F52"/>
  <sheetViews>
    <sheetView topLeftCell="A18" zoomScaleNormal="100" workbookViewId="0">
      <selection activeCell="D30" sqref="D30"/>
    </sheetView>
  </sheetViews>
  <sheetFormatPr defaultColWidth="8.88671875" defaultRowHeight="14.4" x14ac:dyDescent="0.3"/>
  <cols>
    <col min="1" max="1" width="24.44140625" bestFit="1" customWidth="1"/>
    <col min="2" max="2" width="21.109375" style="3" bestFit="1" customWidth="1"/>
    <col min="3" max="3" width="20.88671875" style="3" bestFit="1" customWidth="1"/>
    <col min="5" max="5" width="10.44140625" bestFit="1" customWidth="1"/>
  </cols>
  <sheetData>
    <row r="1" spans="1:5" x14ac:dyDescent="0.3">
      <c r="B1" s="9" t="s">
        <v>0</v>
      </c>
      <c r="C1" s="9" t="s">
        <v>1</v>
      </c>
    </row>
    <row r="3" spans="1:5" x14ac:dyDescent="0.3">
      <c r="A3" s="2" t="s">
        <v>2</v>
      </c>
    </row>
    <row r="4" spans="1:5" x14ac:dyDescent="0.3">
      <c r="A4" t="s">
        <v>3</v>
      </c>
      <c r="B4" s="4">
        <v>25000</v>
      </c>
      <c r="C4" s="4">
        <v>24540</v>
      </c>
    </row>
    <row r="5" spans="1:5" x14ac:dyDescent="0.3">
      <c r="A5" t="s">
        <v>4</v>
      </c>
      <c r="B5" s="4">
        <v>200</v>
      </c>
      <c r="C5" s="4"/>
    </row>
    <row r="6" spans="1:5" x14ac:dyDescent="0.3">
      <c r="A6" t="s">
        <v>5</v>
      </c>
      <c r="B6" s="4">
        <v>2400</v>
      </c>
      <c r="C6" s="4">
        <v>4800</v>
      </c>
      <c r="E6" s="1"/>
    </row>
    <row r="7" spans="1:5" x14ac:dyDescent="0.3">
      <c r="A7" t="s">
        <v>6</v>
      </c>
      <c r="B7" s="4">
        <v>76800</v>
      </c>
      <c r="C7" s="4">
        <v>86400</v>
      </c>
      <c r="D7">
        <f>24*4*850</f>
        <v>81600</v>
      </c>
      <c r="E7" s="1">
        <f>SUM(C7-D7)</f>
        <v>4800</v>
      </c>
    </row>
    <row r="8" spans="1:5" x14ac:dyDescent="0.3">
      <c r="A8" t="s">
        <v>7</v>
      </c>
      <c r="B8" s="4">
        <v>100</v>
      </c>
      <c r="C8" s="4">
        <v>0</v>
      </c>
    </row>
    <row r="9" spans="1:5" ht="16.2" x14ac:dyDescent="0.45">
      <c r="A9" t="s">
        <v>8</v>
      </c>
      <c r="B9" s="5">
        <v>250</v>
      </c>
      <c r="C9" s="5">
        <v>260</v>
      </c>
    </row>
    <row r="10" spans="1:5" ht="13.5" customHeight="1" x14ac:dyDescent="0.3">
      <c r="A10" s="2" t="s">
        <v>9</v>
      </c>
      <c r="B10" s="4">
        <f>SUM(B4:B9)</f>
        <v>104750</v>
      </c>
      <c r="C10" s="4">
        <f>SUM(C4:C9)</f>
        <v>116000</v>
      </c>
    </row>
    <row r="11" spans="1:5" x14ac:dyDescent="0.3">
      <c r="A11" s="2" t="s">
        <v>10</v>
      </c>
    </row>
    <row r="12" spans="1:5" x14ac:dyDescent="0.3">
      <c r="A12" s="2" t="s">
        <v>11</v>
      </c>
    </row>
    <row r="13" spans="1:5" x14ac:dyDescent="0.3">
      <c r="A13" t="s">
        <v>12</v>
      </c>
      <c r="B13" s="4">
        <v>2200</v>
      </c>
      <c r="C13" s="4">
        <v>500</v>
      </c>
    </row>
    <row r="14" spans="1:5" x14ac:dyDescent="0.3">
      <c r="A14" t="s">
        <v>13</v>
      </c>
      <c r="B14" s="4">
        <v>260</v>
      </c>
      <c r="C14" s="4">
        <v>270</v>
      </c>
    </row>
    <row r="15" spans="1:5" x14ac:dyDescent="0.3">
      <c r="A15" t="s">
        <v>14</v>
      </c>
      <c r="B15" s="4">
        <v>130</v>
      </c>
      <c r="C15" s="4">
        <v>100</v>
      </c>
    </row>
    <row r="16" spans="1:5" x14ac:dyDescent="0.3">
      <c r="A16" t="s">
        <v>15</v>
      </c>
      <c r="B16" s="4">
        <v>5400</v>
      </c>
      <c r="C16" s="4">
        <v>5400</v>
      </c>
    </row>
    <row r="17" spans="1:6" x14ac:dyDescent="0.3">
      <c r="A17" t="s">
        <v>16</v>
      </c>
      <c r="B17" s="4">
        <v>2500</v>
      </c>
      <c r="C17" s="4">
        <v>7500</v>
      </c>
    </row>
    <row r="18" spans="1:6" x14ac:dyDescent="0.3">
      <c r="A18" t="s">
        <v>17</v>
      </c>
      <c r="B18" s="4">
        <v>4800</v>
      </c>
      <c r="C18" s="4">
        <v>4800</v>
      </c>
    </row>
    <row r="19" spans="1:6" x14ac:dyDescent="0.3">
      <c r="A19" t="s">
        <v>18</v>
      </c>
      <c r="B19" s="4">
        <v>2000</v>
      </c>
      <c r="C19" s="4">
        <v>1000</v>
      </c>
    </row>
    <row r="20" spans="1:6" ht="16.2" x14ac:dyDescent="0.45">
      <c r="A20" t="s">
        <v>19</v>
      </c>
      <c r="B20" s="5">
        <v>300</v>
      </c>
      <c r="C20" s="6">
        <v>50</v>
      </c>
    </row>
    <row r="21" spans="1:6" x14ac:dyDescent="0.3">
      <c r="A21" s="2" t="s">
        <v>20</v>
      </c>
      <c r="B21" s="4">
        <f>SUM(B13:B20)</f>
        <v>17590</v>
      </c>
      <c r="C21" s="4">
        <f>SUM(C13:C20)</f>
        <v>19620</v>
      </c>
    </row>
    <row r="22" spans="1:6" x14ac:dyDescent="0.3">
      <c r="A22" s="2" t="s">
        <v>21</v>
      </c>
      <c r="C22" s="4"/>
    </row>
    <row r="23" spans="1:6" x14ac:dyDescent="0.3">
      <c r="A23" t="s">
        <v>22</v>
      </c>
      <c r="B23" s="4">
        <v>500</v>
      </c>
      <c r="C23" s="4">
        <v>500</v>
      </c>
    </row>
    <row r="24" spans="1:6" x14ac:dyDescent="0.3">
      <c r="A24" t="s">
        <v>23</v>
      </c>
      <c r="B24" s="4">
        <v>1000</v>
      </c>
      <c r="C24" s="4">
        <v>1300</v>
      </c>
    </row>
    <row r="25" spans="1:6" x14ac:dyDescent="0.3">
      <c r="A25" t="s">
        <v>24</v>
      </c>
      <c r="B25" s="4">
        <v>6500</v>
      </c>
      <c r="C25" s="4">
        <v>10000</v>
      </c>
    </row>
    <row r="26" spans="1:6" x14ac:dyDescent="0.3">
      <c r="A26" t="s">
        <v>25</v>
      </c>
      <c r="B26" s="4">
        <v>4000</v>
      </c>
      <c r="C26" s="4">
        <v>5200</v>
      </c>
    </row>
    <row r="27" spans="1:6" x14ac:dyDescent="0.3">
      <c r="A27" t="s">
        <v>26</v>
      </c>
      <c r="B27" s="4">
        <v>2000</v>
      </c>
      <c r="C27" s="4">
        <v>2500</v>
      </c>
    </row>
    <row r="28" spans="1:6" x14ac:dyDescent="0.3">
      <c r="A28" t="s">
        <v>27</v>
      </c>
      <c r="B28" s="4">
        <v>400</v>
      </c>
      <c r="C28" s="4">
        <v>1000</v>
      </c>
      <c r="D28">
        <v>500</v>
      </c>
      <c r="F28">
        <v>2300</v>
      </c>
    </row>
    <row r="29" spans="1:6" x14ac:dyDescent="0.3">
      <c r="A29" t="s">
        <v>28</v>
      </c>
      <c r="B29" s="4">
        <v>9790</v>
      </c>
      <c r="C29" s="4">
        <v>10000</v>
      </c>
      <c r="D29">
        <v>8500</v>
      </c>
      <c r="F29">
        <v>8500</v>
      </c>
    </row>
    <row r="30" spans="1:6" x14ac:dyDescent="0.3">
      <c r="A30" t="s">
        <v>29</v>
      </c>
      <c r="B30" s="4">
        <v>1920</v>
      </c>
      <c r="C30" s="4">
        <v>1920</v>
      </c>
    </row>
    <row r="31" spans="1:6" x14ac:dyDescent="0.3">
      <c r="A31" t="s">
        <v>30</v>
      </c>
      <c r="B31" s="4">
        <v>5000</v>
      </c>
      <c r="C31" s="4">
        <v>0</v>
      </c>
    </row>
    <row r="32" spans="1:6" x14ac:dyDescent="0.3">
      <c r="A32" t="s">
        <v>31</v>
      </c>
      <c r="B32" s="4">
        <v>2300</v>
      </c>
      <c r="C32" s="4">
        <v>2300</v>
      </c>
      <c r="D32">
        <v>500</v>
      </c>
      <c r="F32">
        <v>1800</v>
      </c>
    </row>
    <row r="33" spans="1:6" x14ac:dyDescent="0.3">
      <c r="A33" t="s">
        <v>32</v>
      </c>
      <c r="B33" s="4">
        <v>4000</v>
      </c>
      <c r="C33" s="4">
        <v>4000</v>
      </c>
    </row>
    <row r="34" spans="1:6" x14ac:dyDescent="0.3">
      <c r="A34" t="s">
        <v>33</v>
      </c>
      <c r="B34" s="4">
        <v>1500</v>
      </c>
      <c r="C34" s="4">
        <v>1500</v>
      </c>
      <c r="D34">
        <v>1000</v>
      </c>
      <c r="F34">
        <v>3300</v>
      </c>
    </row>
    <row r="35" spans="1:6" x14ac:dyDescent="0.3">
      <c r="A35" t="s">
        <v>34</v>
      </c>
      <c r="B35" s="4">
        <v>1000</v>
      </c>
      <c r="C35" s="4">
        <v>1000</v>
      </c>
      <c r="D35">
        <v>500</v>
      </c>
      <c r="F35">
        <v>2800</v>
      </c>
    </row>
    <row r="36" spans="1:6" x14ac:dyDescent="0.3">
      <c r="A36" t="s">
        <v>35</v>
      </c>
      <c r="B36" s="4">
        <v>250</v>
      </c>
      <c r="C36" s="4">
        <v>1250</v>
      </c>
    </row>
    <row r="37" spans="1:6" x14ac:dyDescent="0.3">
      <c r="A37" t="s">
        <v>36</v>
      </c>
      <c r="B37" s="4">
        <v>3000</v>
      </c>
      <c r="C37" s="4">
        <v>3500</v>
      </c>
    </row>
    <row r="38" spans="1:6" ht="16.2" x14ac:dyDescent="0.45">
      <c r="A38" t="s">
        <v>37</v>
      </c>
      <c r="B38" s="5">
        <v>4400</v>
      </c>
      <c r="C38" s="6">
        <v>2610</v>
      </c>
    </row>
    <row r="39" spans="1:6" x14ac:dyDescent="0.3">
      <c r="A39" s="2" t="s">
        <v>38</v>
      </c>
      <c r="B39" s="4">
        <f>SUM(B23:B38)</f>
        <v>47560</v>
      </c>
      <c r="C39" s="4">
        <f>SUM(C23:C38)</f>
        <v>48580</v>
      </c>
    </row>
    <row r="40" spans="1:6" x14ac:dyDescent="0.3">
      <c r="A40" s="2" t="s">
        <v>39</v>
      </c>
      <c r="C40" s="4"/>
    </row>
    <row r="41" spans="1:6" x14ac:dyDescent="0.3">
      <c r="A41" t="s">
        <v>31</v>
      </c>
      <c r="B41" s="4">
        <v>4900</v>
      </c>
      <c r="C41" s="4">
        <v>5100</v>
      </c>
    </row>
    <row r="42" spans="1:6" x14ac:dyDescent="0.3">
      <c r="A42" t="s">
        <v>40</v>
      </c>
      <c r="B42" s="4">
        <v>14000</v>
      </c>
      <c r="C42" s="4">
        <v>18500</v>
      </c>
    </row>
    <row r="43" spans="1:6" x14ac:dyDescent="0.3">
      <c r="A43" t="s">
        <v>41</v>
      </c>
      <c r="B43" s="4">
        <v>2500</v>
      </c>
      <c r="C43" s="4">
        <v>2500</v>
      </c>
    </row>
    <row r="44" spans="1:6" x14ac:dyDescent="0.3">
      <c r="A44" t="s">
        <v>42</v>
      </c>
      <c r="B44" s="7">
        <v>11800</v>
      </c>
      <c r="C44" s="4">
        <v>15000</v>
      </c>
    </row>
    <row r="45" spans="1:6" ht="16.2" x14ac:dyDescent="0.45">
      <c r="A45" t="s">
        <v>43</v>
      </c>
      <c r="B45" s="5">
        <v>6400</v>
      </c>
      <c r="C45" s="6">
        <v>6700</v>
      </c>
    </row>
    <row r="46" spans="1:6" x14ac:dyDescent="0.3">
      <c r="A46" s="2" t="s">
        <v>44</v>
      </c>
      <c r="B46" s="8">
        <f>SUM(B41:B45)</f>
        <v>39600</v>
      </c>
      <c r="C46" s="4">
        <f>SUM(C41:C45)</f>
        <v>47800</v>
      </c>
    </row>
    <row r="47" spans="1:6" x14ac:dyDescent="0.3">
      <c r="C47" s="4"/>
    </row>
    <row r="48" spans="1:6" x14ac:dyDescent="0.3">
      <c r="A48" s="2" t="s">
        <v>45</v>
      </c>
      <c r="B48" s="10">
        <f>B21+B39+B46</f>
        <v>104750</v>
      </c>
      <c r="C48" s="11">
        <f>C21+C39+C46</f>
        <v>116000</v>
      </c>
    </row>
    <row r="49" spans="1:3" ht="15" thickBot="1" x14ac:dyDescent="0.35"/>
    <row r="50" spans="1:3" x14ac:dyDescent="0.3">
      <c r="A50" s="42" t="s">
        <v>46</v>
      </c>
      <c r="B50" s="43"/>
      <c r="C50" s="44"/>
    </row>
    <row r="51" spans="1:3" x14ac:dyDescent="0.3">
      <c r="A51" s="45"/>
      <c r="B51" s="46"/>
      <c r="C51" s="47"/>
    </row>
    <row r="52" spans="1:3" ht="15" thickBot="1" x14ac:dyDescent="0.35">
      <c r="A52" s="48"/>
      <c r="B52" s="49"/>
      <c r="C52" s="50"/>
    </row>
  </sheetData>
  <mergeCells count="1">
    <mergeCell ref="A50:C52"/>
  </mergeCells>
  <pageMargins left="0.25" right="0.25" top="0.75" bottom="0.75" header="0.3" footer="0.3"/>
  <pageSetup scale="89" orientation="portrait" horizontalDpi="360" verticalDpi="360" r:id="rId1"/>
  <headerFooter>
    <oddHeader>&amp;C&amp;"-,Bold"Ocean Sunrise Inc Budget for 2019 from January 1, 2019 to December 31, 2019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1552-957F-400B-B7F0-83802251FD00}">
  <sheetPr>
    <tabColor rgb="FFFFFF00"/>
  </sheetPr>
  <dimension ref="A1:H17"/>
  <sheetViews>
    <sheetView view="pageBreakPreview" zoomScaleNormal="100" zoomScaleSheetLayoutView="100" workbookViewId="0">
      <selection activeCell="E17" sqref="E17:G17"/>
    </sheetView>
  </sheetViews>
  <sheetFormatPr defaultColWidth="8.88671875" defaultRowHeight="14.4" x14ac:dyDescent="0.3"/>
  <cols>
    <col min="1" max="1" width="29.109375" bestFit="1" customWidth="1"/>
    <col min="3" max="3" width="8.109375" bestFit="1" customWidth="1"/>
    <col min="4" max="4" width="13.44140625" bestFit="1" customWidth="1"/>
    <col min="5" max="5" width="10.5546875" customWidth="1"/>
    <col min="6" max="6" width="13.109375" customWidth="1"/>
    <col min="7" max="7" width="14.88671875" bestFit="1" customWidth="1"/>
    <col min="8" max="8" width="17" bestFit="1" customWidth="1"/>
  </cols>
  <sheetData>
    <row r="1" spans="1:8" ht="62.25" customHeight="1" x14ac:dyDescent="0.3">
      <c r="A1" s="51" t="s">
        <v>107</v>
      </c>
      <c r="B1" s="51"/>
      <c r="C1" s="51"/>
      <c r="D1" s="51"/>
      <c r="E1" s="51"/>
      <c r="F1" s="51"/>
      <c r="G1" s="51"/>
      <c r="H1" s="51"/>
    </row>
    <row r="2" spans="1:8" ht="43.2" x14ac:dyDescent="0.3">
      <c r="A2" s="12" t="s">
        <v>48</v>
      </c>
      <c r="B2" s="12" t="s">
        <v>49</v>
      </c>
      <c r="C2" s="12" t="s">
        <v>50</v>
      </c>
      <c r="D2" s="12" t="s">
        <v>51</v>
      </c>
      <c r="E2" s="12" t="s">
        <v>52</v>
      </c>
      <c r="F2" s="12" t="s">
        <v>108</v>
      </c>
      <c r="G2" s="12" t="s">
        <v>109</v>
      </c>
      <c r="H2" s="13" t="s">
        <v>110</v>
      </c>
    </row>
    <row r="3" spans="1:8" x14ac:dyDescent="0.3">
      <c r="A3" s="14" t="s">
        <v>56</v>
      </c>
      <c r="B3" s="15">
        <v>20</v>
      </c>
      <c r="C3" s="15">
        <v>10</v>
      </c>
      <c r="D3" s="16">
        <v>125093</v>
      </c>
      <c r="E3" s="15">
        <v>15</v>
      </c>
      <c r="F3" s="16">
        <v>0</v>
      </c>
      <c r="G3" s="16">
        <v>62642</v>
      </c>
      <c r="H3" s="17">
        <v>6416</v>
      </c>
    </row>
    <row r="4" spans="1:8" x14ac:dyDescent="0.3">
      <c r="A4" s="14" t="s">
        <v>111</v>
      </c>
      <c r="B4" s="15">
        <v>30</v>
      </c>
      <c r="C4" s="15">
        <v>22</v>
      </c>
      <c r="D4" s="16">
        <v>48431</v>
      </c>
      <c r="E4" s="15">
        <v>15</v>
      </c>
      <c r="F4" s="16">
        <v>0</v>
      </c>
      <c r="G4" s="16">
        <v>29613</v>
      </c>
      <c r="H4" s="17">
        <v>2991</v>
      </c>
    </row>
    <row r="5" spans="1:8" x14ac:dyDescent="0.3">
      <c r="A5" s="14" t="s">
        <v>58</v>
      </c>
      <c r="B5" s="15">
        <v>50</v>
      </c>
      <c r="C5" s="15">
        <v>25</v>
      </c>
      <c r="D5" s="16">
        <v>59752</v>
      </c>
      <c r="E5" s="15">
        <v>15</v>
      </c>
      <c r="F5" s="16">
        <v>0</v>
      </c>
      <c r="G5" s="16">
        <v>38166</v>
      </c>
      <c r="H5" s="17">
        <v>2238</v>
      </c>
    </row>
    <row r="6" spans="1:8" x14ac:dyDescent="0.3">
      <c r="A6" s="14" t="s">
        <v>112</v>
      </c>
      <c r="B6" s="15">
        <v>40</v>
      </c>
      <c r="C6" s="15">
        <v>30</v>
      </c>
      <c r="D6" s="16">
        <v>12995</v>
      </c>
      <c r="E6" s="15">
        <v>15</v>
      </c>
      <c r="F6" s="16">
        <v>0</v>
      </c>
      <c r="G6" s="16">
        <v>5122</v>
      </c>
      <c r="H6" s="17">
        <v>641</v>
      </c>
    </row>
    <row r="7" spans="1:8" x14ac:dyDescent="0.3">
      <c r="A7" s="14" t="s">
        <v>113</v>
      </c>
      <c r="B7" s="15">
        <v>60</v>
      </c>
      <c r="C7" s="15">
        <v>0</v>
      </c>
      <c r="D7" s="16">
        <v>344051</v>
      </c>
      <c r="E7" s="15">
        <v>15</v>
      </c>
      <c r="F7" s="16">
        <v>0</v>
      </c>
      <c r="G7" s="16">
        <v>191882</v>
      </c>
      <c r="H7" s="17">
        <v>8992</v>
      </c>
    </row>
    <row r="8" spans="1:8" x14ac:dyDescent="0.3">
      <c r="A8" s="14" t="s">
        <v>114</v>
      </c>
      <c r="B8" s="15">
        <v>35</v>
      </c>
      <c r="C8" s="15">
        <v>28</v>
      </c>
      <c r="D8" s="16">
        <v>221400</v>
      </c>
      <c r="E8" s="15">
        <v>15</v>
      </c>
      <c r="F8" s="16">
        <v>0</v>
      </c>
      <c r="G8" s="16">
        <v>54852</v>
      </c>
      <c r="H8" s="17">
        <v>7596</v>
      </c>
    </row>
    <row r="9" spans="1:8" x14ac:dyDescent="0.3">
      <c r="A9" s="14" t="s">
        <v>60</v>
      </c>
      <c r="B9" s="15">
        <v>8</v>
      </c>
      <c r="C9" s="15">
        <v>1</v>
      </c>
      <c r="D9" s="16">
        <v>50868</v>
      </c>
      <c r="E9" s="15">
        <v>10</v>
      </c>
      <c r="F9" s="16">
        <v>0</v>
      </c>
      <c r="G9" s="16">
        <v>44513</v>
      </c>
      <c r="H9" s="17">
        <v>6359</v>
      </c>
    </row>
    <row r="10" spans="1:8" x14ac:dyDescent="0.3">
      <c r="A10" s="14" t="s">
        <v>61</v>
      </c>
      <c r="B10" s="18"/>
      <c r="C10" s="18"/>
      <c r="D10" s="17">
        <f>SUM(D3:D9)</f>
        <v>862590</v>
      </c>
      <c r="E10" s="20">
        <f>SUM(E3:E9)</f>
        <v>100</v>
      </c>
      <c r="F10" s="20">
        <f>SUM(F3:F9)</f>
        <v>0</v>
      </c>
      <c r="G10" s="17">
        <f>SUM(G3:G9)</f>
        <v>426790</v>
      </c>
      <c r="H10" s="17">
        <f>SUM(H3:H9)</f>
        <v>35233</v>
      </c>
    </row>
    <row r="11" spans="1:8" ht="15" thickBot="1" x14ac:dyDescent="0.35"/>
    <row r="12" spans="1:8" ht="15" customHeight="1" x14ac:dyDescent="0.3">
      <c r="A12" s="52" t="s">
        <v>62</v>
      </c>
      <c r="B12" s="53"/>
      <c r="C12" s="53"/>
      <c r="D12" s="53"/>
      <c r="E12" s="53"/>
      <c r="F12" s="53"/>
      <c r="G12" s="53"/>
      <c r="H12" s="54"/>
    </row>
    <row r="13" spans="1:8" x14ac:dyDescent="0.3">
      <c r="A13" s="55"/>
      <c r="B13" s="56"/>
      <c r="C13" s="56"/>
      <c r="D13" s="56"/>
      <c r="E13" s="56"/>
      <c r="F13" s="56"/>
      <c r="G13" s="56"/>
      <c r="H13" s="57"/>
    </row>
    <row r="14" spans="1:8" ht="15" thickBot="1" x14ac:dyDescent="0.35">
      <c r="A14" s="58"/>
      <c r="B14" s="59"/>
      <c r="C14" s="59"/>
      <c r="D14" s="59"/>
      <c r="E14" s="59"/>
      <c r="F14" s="59"/>
      <c r="G14" s="59"/>
      <c r="H14" s="60"/>
    </row>
    <row r="16" spans="1:8" ht="33.75" customHeight="1" x14ac:dyDescent="0.3">
      <c r="A16" s="21" t="s">
        <v>63</v>
      </c>
      <c r="B16" s="61" t="s">
        <v>64</v>
      </c>
      <c r="C16" s="61"/>
      <c r="D16" s="61"/>
      <c r="E16" s="61" t="s">
        <v>115</v>
      </c>
      <c r="F16" s="61"/>
      <c r="G16" s="61"/>
    </row>
    <row r="17" spans="1:7" ht="36" customHeight="1" x14ac:dyDescent="0.3">
      <c r="A17" s="22" t="s">
        <v>116</v>
      </c>
      <c r="B17" s="76">
        <f>H10/24/4</f>
        <v>367.01041666666669</v>
      </c>
      <c r="C17" s="76"/>
      <c r="D17" s="76"/>
      <c r="E17" s="76">
        <f>B17+1383</f>
        <v>1750.0104166666667</v>
      </c>
      <c r="F17" s="76"/>
      <c r="G17" s="76"/>
    </row>
  </sheetData>
  <mergeCells count="6">
    <mergeCell ref="A1:H1"/>
    <mergeCell ref="A12:H14"/>
    <mergeCell ref="B16:D16"/>
    <mergeCell ref="E16:G16"/>
    <mergeCell ref="B17:D17"/>
    <mergeCell ref="E17:G17"/>
  </mergeCells>
  <pageMargins left="0.25" right="0.25" top="0.75" bottom="0.75" header="0.3" footer="0.3"/>
  <pageSetup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463F-3F76-4001-A12F-7710B9B3A73B}">
  <sheetPr>
    <tabColor rgb="FFFFFF00"/>
  </sheetPr>
  <dimension ref="A1:N56"/>
  <sheetViews>
    <sheetView tabSelected="1" zoomScaleNormal="100" zoomScaleSheetLayoutView="61" workbookViewId="0">
      <selection activeCell="D2" sqref="D2"/>
    </sheetView>
  </sheetViews>
  <sheetFormatPr defaultColWidth="8.88671875" defaultRowHeight="14.4" x14ac:dyDescent="0.3"/>
  <cols>
    <col min="1" max="1" width="24.44140625" bestFit="1" customWidth="1"/>
    <col min="2" max="2" width="21.109375" style="3" bestFit="1" customWidth="1"/>
    <col min="3" max="3" width="21.109375" style="3" customWidth="1"/>
    <col min="4" max="4" width="20.88671875" style="3" bestFit="1" customWidth="1"/>
    <col min="5" max="5" width="11.109375" bestFit="1" customWidth="1"/>
    <col min="6" max="6" width="12.109375" bestFit="1" customWidth="1"/>
    <col min="7" max="7" width="14.33203125" customWidth="1"/>
    <col min="9" max="9" width="10.109375" bestFit="1" customWidth="1"/>
  </cols>
  <sheetData>
    <row r="1" spans="1:9" s="28" customFormat="1" ht="28.8" x14ac:dyDescent="0.3">
      <c r="B1" s="29" t="s">
        <v>117</v>
      </c>
      <c r="C1" s="29" t="s">
        <v>118</v>
      </c>
      <c r="D1" s="29" t="s">
        <v>125</v>
      </c>
    </row>
    <row r="2" spans="1:9" x14ac:dyDescent="0.3">
      <c r="A2" s="2" t="s">
        <v>2</v>
      </c>
    </row>
    <row r="3" spans="1:9" x14ac:dyDescent="0.3">
      <c r="A3" t="s">
        <v>3</v>
      </c>
      <c r="B3" s="4">
        <v>23220</v>
      </c>
      <c r="C3" s="4">
        <v>23220</v>
      </c>
      <c r="D3" s="4">
        <f>23220+1200</f>
        <v>24420</v>
      </c>
      <c r="E3">
        <f>1200</f>
        <v>1200</v>
      </c>
    </row>
    <row r="4" spans="1:9" x14ac:dyDescent="0.3">
      <c r="A4" t="s">
        <v>5</v>
      </c>
      <c r="B4" s="4">
        <v>5000</v>
      </c>
      <c r="C4" s="4">
        <v>3000</v>
      </c>
      <c r="D4" s="4">
        <v>5000</v>
      </c>
      <c r="F4" s="1"/>
    </row>
    <row r="5" spans="1:9" x14ac:dyDescent="0.3">
      <c r="A5" t="s">
        <v>6</v>
      </c>
      <c r="B5" s="4">
        <v>132768</v>
      </c>
      <c r="C5" s="4">
        <v>88000</v>
      </c>
      <c r="D5" s="4">
        <f>D52-D3-D4-D11-D7</f>
        <v>143448</v>
      </c>
      <c r="E5">
        <v>1200</v>
      </c>
      <c r="F5" s="1">
        <v>115200</v>
      </c>
      <c r="G5" s="1">
        <f>D5</f>
        <v>143448</v>
      </c>
    </row>
    <row r="6" spans="1:9" x14ac:dyDescent="0.3">
      <c r="A6" t="s">
        <v>79</v>
      </c>
      <c r="B6" s="4">
        <v>0</v>
      </c>
      <c r="C6" s="4">
        <v>37000</v>
      </c>
      <c r="D6" s="4">
        <v>0</v>
      </c>
      <c r="E6" s="4">
        <v>1000</v>
      </c>
      <c r="F6" s="1">
        <v>24000</v>
      </c>
      <c r="G6">
        <f>G5/24/4</f>
        <v>1494.25</v>
      </c>
    </row>
    <row r="7" spans="1:9" x14ac:dyDescent="0.3">
      <c r="A7" t="s">
        <v>119</v>
      </c>
      <c r="B7" s="4">
        <v>0</v>
      </c>
      <c r="C7" s="4">
        <v>58000</v>
      </c>
      <c r="D7" s="33">
        <v>20000</v>
      </c>
      <c r="E7" s="4"/>
      <c r="F7" s="1"/>
    </row>
    <row r="8" spans="1:9" x14ac:dyDescent="0.3">
      <c r="A8" t="s">
        <v>88</v>
      </c>
      <c r="B8" s="4">
        <v>0</v>
      </c>
      <c r="C8" s="4">
        <v>200</v>
      </c>
      <c r="D8" s="4">
        <v>0</v>
      </c>
      <c r="F8" s="1">
        <f>F5+F6</f>
        <v>139200</v>
      </c>
    </row>
    <row r="9" spans="1:9" x14ac:dyDescent="0.3">
      <c r="A9" t="s">
        <v>80</v>
      </c>
      <c r="B9" s="4">
        <v>0</v>
      </c>
      <c r="C9" s="4">
        <v>50500</v>
      </c>
      <c r="D9" s="4">
        <v>0</v>
      </c>
      <c r="E9" t="s">
        <v>97</v>
      </c>
      <c r="F9" s="32">
        <v>75000</v>
      </c>
    </row>
    <row r="10" spans="1:9" x14ac:dyDescent="0.3">
      <c r="A10" t="s">
        <v>98</v>
      </c>
      <c r="B10" s="4">
        <v>36000</v>
      </c>
      <c r="C10" s="4">
        <v>30000</v>
      </c>
      <c r="D10" s="4">
        <v>0</v>
      </c>
      <c r="E10" t="s">
        <v>99</v>
      </c>
      <c r="F10" s="1">
        <v>27000</v>
      </c>
    </row>
    <row r="11" spans="1:9" ht="16.2" x14ac:dyDescent="0.45">
      <c r="A11" t="s">
        <v>100</v>
      </c>
      <c r="B11" s="5">
        <v>750</v>
      </c>
      <c r="C11" s="5">
        <v>600</v>
      </c>
      <c r="D11" s="5">
        <v>750</v>
      </c>
      <c r="E11" t="s">
        <v>101</v>
      </c>
      <c r="F11" s="1">
        <v>25000</v>
      </c>
      <c r="H11">
        <f>36000/24/4</f>
        <v>375</v>
      </c>
    </row>
    <row r="12" spans="1:9" ht="13.5" customHeight="1" x14ac:dyDescent="0.3">
      <c r="A12" s="2" t="s">
        <v>9</v>
      </c>
      <c r="B12" s="4">
        <v>197738</v>
      </c>
      <c r="C12" s="4">
        <f>SUM(C3:C11)</f>
        <v>290520</v>
      </c>
      <c r="D12" s="4">
        <f>SUM(D3:D11)</f>
        <v>193618</v>
      </c>
      <c r="E12" t="s">
        <v>102</v>
      </c>
    </row>
    <row r="13" spans="1:9" x14ac:dyDescent="0.3">
      <c r="A13" s="2" t="s">
        <v>10</v>
      </c>
      <c r="H13">
        <f>1750-375</f>
        <v>1375</v>
      </c>
    </row>
    <row r="14" spans="1:9" x14ac:dyDescent="0.3">
      <c r="A14" s="2" t="s">
        <v>11</v>
      </c>
    </row>
    <row r="15" spans="1:9" ht="28.8" x14ac:dyDescent="0.3">
      <c r="A15" s="28" t="s">
        <v>103</v>
      </c>
      <c r="B15" s="4">
        <v>220</v>
      </c>
      <c r="C15" s="4">
        <v>210</v>
      </c>
      <c r="D15" s="4">
        <v>220</v>
      </c>
      <c r="I15" s="1">
        <f>D5/24/4</f>
        <v>1494.25</v>
      </c>
    </row>
    <row r="16" spans="1:9" x14ac:dyDescent="0.3">
      <c r="A16" t="s">
        <v>15</v>
      </c>
      <c r="B16" s="4">
        <v>5400</v>
      </c>
      <c r="C16" s="4">
        <v>5400</v>
      </c>
      <c r="D16" s="4">
        <f>450*12</f>
        <v>5400</v>
      </c>
    </row>
    <row r="17" spans="1:7" x14ac:dyDescent="0.3">
      <c r="A17" t="s">
        <v>16</v>
      </c>
      <c r="B17" s="4">
        <v>1500</v>
      </c>
      <c r="C17" s="4">
        <v>3800</v>
      </c>
      <c r="D17" s="24">
        <v>1500</v>
      </c>
      <c r="G17" s="1">
        <f>D5/24/4</f>
        <v>1494.25</v>
      </c>
    </row>
    <row r="18" spans="1:7" x14ac:dyDescent="0.3">
      <c r="A18" t="s">
        <v>17</v>
      </c>
      <c r="B18" s="4">
        <v>5200</v>
      </c>
      <c r="C18" s="4">
        <v>5000</v>
      </c>
      <c r="D18" s="4">
        <v>5200</v>
      </c>
    </row>
    <row r="19" spans="1:7" x14ac:dyDescent="0.3">
      <c r="A19" t="s">
        <v>104</v>
      </c>
      <c r="B19" s="4">
        <v>5500</v>
      </c>
      <c r="C19" s="4">
        <v>0</v>
      </c>
      <c r="D19" s="4">
        <v>5500</v>
      </c>
    </row>
    <row r="20" spans="1:7" x14ac:dyDescent="0.3">
      <c r="A20" t="s">
        <v>18</v>
      </c>
      <c r="B20" s="4">
        <v>150</v>
      </c>
      <c r="C20" s="4">
        <v>150</v>
      </c>
      <c r="D20" s="4">
        <v>150</v>
      </c>
    </row>
    <row r="21" spans="1:7" ht="16.2" x14ac:dyDescent="0.45">
      <c r="A21" t="s">
        <v>19</v>
      </c>
      <c r="B21" s="6">
        <v>200</v>
      </c>
      <c r="C21" s="5">
        <v>200</v>
      </c>
      <c r="D21" s="6">
        <v>200</v>
      </c>
    </row>
    <row r="22" spans="1:7" x14ac:dyDescent="0.3">
      <c r="A22" s="2" t="s">
        <v>20</v>
      </c>
      <c r="B22" s="4">
        <v>18170</v>
      </c>
      <c r="C22" s="4">
        <f>SUM(C15:C21)</f>
        <v>14760</v>
      </c>
      <c r="D22" s="4">
        <f>SUM(D15:D21)</f>
        <v>18170</v>
      </c>
    </row>
    <row r="23" spans="1:7" x14ac:dyDescent="0.3">
      <c r="A23" s="2" t="s">
        <v>21</v>
      </c>
      <c r="B23" s="4"/>
      <c r="D23" s="4"/>
      <c r="G23" s="1">
        <f>D12-D52</f>
        <v>0</v>
      </c>
    </row>
    <row r="24" spans="1:7" x14ac:dyDescent="0.3">
      <c r="A24" t="s">
        <v>22</v>
      </c>
      <c r="B24" s="4">
        <v>2500</v>
      </c>
      <c r="C24" s="24">
        <v>15000</v>
      </c>
      <c r="D24" s="4">
        <v>2500</v>
      </c>
    </row>
    <row r="25" spans="1:7" x14ac:dyDescent="0.3">
      <c r="A25" t="s">
        <v>23</v>
      </c>
      <c r="B25" s="4">
        <v>1500</v>
      </c>
      <c r="C25" s="24">
        <v>1200</v>
      </c>
      <c r="D25" s="4">
        <v>1500</v>
      </c>
    </row>
    <row r="26" spans="1:7" x14ac:dyDescent="0.3">
      <c r="A26" t="s">
        <v>82</v>
      </c>
      <c r="B26" s="4">
        <v>1530</v>
      </c>
      <c r="C26" s="24">
        <v>1200</v>
      </c>
      <c r="D26" s="4">
        <v>1530</v>
      </c>
    </row>
    <row r="27" spans="1:7" x14ac:dyDescent="0.3">
      <c r="A27" t="s">
        <v>24</v>
      </c>
      <c r="B27" s="4">
        <v>11000</v>
      </c>
      <c r="C27" s="24">
        <v>11000</v>
      </c>
      <c r="D27" s="4">
        <v>11000</v>
      </c>
    </row>
    <row r="28" spans="1:7" x14ac:dyDescent="0.3">
      <c r="A28" t="s">
        <v>25</v>
      </c>
      <c r="B28" s="4">
        <v>6500</v>
      </c>
      <c r="C28" s="24">
        <v>6500</v>
      </c>
      <c r="D28" s="4">
        <v>6500</v>
      </c>
    </row>
    <row r="29" spans="1:7" x14ac:dyDescent="0.3">
      <c r="A29" t="s">
        <v>26</v>
      </c>
      <c r="B29" s="4">
        <v>5000</v>
      </c>
      <c r="C29" s="24">
        <v>25000</v>
      </c>
      <c r="D29" s="4">
        <v>5000</v>
      </c>
    </row>
    <row r="30" spans="1:7" x14ac:dyDescent="0.3">
      <c r="A30" t="s">
        <v>70</v>
      </c>
      <c r="B30" s="4">
        <v>600</v>
      </c>
      <c r="C30" s="24">
        <v>600</v>
      </c>
      <c r="D30" s="4">
        <v>600</v>
      </c>
    </row>
    <row r="31" spans="1:7" x14ac:dyDescent="0.3">
      <c r="A31" t="s">
        <v>27</v>
      </c>
      <c r="B31" s="4">
        <v>500</v>
      </c>
      <c r="C31" s="24">
        <v>400</v>
      </c>
      <c r="D31" s="4">
        <v>500</v>
      </c>
    </row>
    <row r="32" spans="1:7" x14ac:dyDescent="0.3">
      <c r="A32" t="s">
        <v>28</v>
      </c>
      <c r="B32" s="4">
        <v>11390</v>
      </c>
      <c r="C32" s="24">
        <v>25000</v>
      </c>
      <c r="D32" s="4">
        <v>15000</v>
      </c>
    </row>
    <row r="33" spans="1:14" x14ac:dyDescent="0.3">
      <c r="A33" t="s">
        <v>29</v>
      </c>
      <c r="B33" s="4">
        <v>4800</v>
      </c>
      <c r="C33" s="24">
        <v>4800</v>
      </c>
      <c r="D33" s="4">
        <v>4800</v>
      </c>
    </row>
    <row r="34" spans="1:14" x14ac:dyDescent="0.3">
      <c r="A34" t="s">
        <v>31</v>
      </c>
      <c r="B34" s="4">
        <v>1000</v>
      </c>
      <c r="C34" s="24">
        <v>400</v>
      </c>
      <c r="D34" s="4">
        <v>1000</v>
      </c>
    </row>
    <row r="35" spans="1:14" x14ac:dyDescent="0.3">
      <c r="A35" t="s">
        <v>32</v>
      </c>
      <c r="B35" s="4">
        <v>6368</v>
      </c>
      <c r="C35" s="24">
        <v>23000</v>
      </c>
      <c r="D35" s="4">
        <v>6368</v>
      </c>
      <c r="E35">
        <f>35330/24</f>
        <v>1472.0833333333333</v>
      </c>
    </row>
    <row r="36" spans="1:14" x14ac:dyDescent="0.3">
      <c r="A36" t="s">
        <v>33</v>
      </c>
      <c r="B36" s="4">
        <v>1000</v>
      </c>
      <c r="C36" s="24">
        <v>1900</v>
      </c>
      <c r="D36" s="4">
        <v>1000</v>
      </c>
    </row>
    <row r="37" spans="1:14" x14ac:dyDescent="0.3">
      <c r="A37" t="s">
        <v>34</v>
      </c>
      <c r="B37" s="4">
        <v>250</v>
      </c>
      <c r="C37" s="24">
        <v>0</v>
      </c>
      <c r="D37" s="4">
        <v>250</v>
      </c>
    </row>
    <row r="38" spans="1:14" x14ac:dyDescent="0.3">
      <c r="A38" t="s">
        <v>35</v>
      </c>
      <c r="B38" s="4">
        <v>1000</v>
      </c>
      <c r="C38" s="24">
        <v>0</v>
      </c>
      <c r="D38" s="4">
        <v>1000</v>
      </c>
    </row>
    <row r="39" spans="1:14" x14ac:dyDescent="0.3">
      <c r="A39" t="s">
        <v>36</v>
      </c>
      <c r="B39" s="4">
        <v>3200</v>
      </c>
      <c r="C39" s="24">
        <v>3200</v>
      </c>
      <c r="D39" s="4">
        <v>3200</v>
      </c>
    </row>
    <row r="40" spans="1:14" ht="16.2" x14ac:dyDescent="0.45">
      <c r="A40" t="s">
        <v>37</v>
      </c>
      <c r="B40" s="6">
        <v>2600</v>
      </c>
      <c r="C40" s="25">
        <v>2600</v>
      </c>
      <c r="D40" s="6">
        <v>2600</v>
      </c>
    </row>
    <row r="41" spans="1:14" x14ac:dyDescent="0.3">
      <c r="A41" s="2" t="s">
        <v>38</v>
      </c>
      <c r="B41" s="4">
        <v>60738</v>
      </c>
      <c r="C41" s="24">
        <f>SUM(C24:C40)</f>
        <v>121800</v>
      </c>
      <c r="D41" s="4">
        <f>SUM(D24:D40)</f>
        <v>64348</v>
      </c>
    </row>
    <row r="42" spans="1:14" x14ac:dyDescent="0.3">
      <c r="A42" s="2" t="s">
        <v>39</v>
      </c>
      <c r="B42" s="4"/>
      <c r="D42" s="4"/>
    </row>
    <row r="43" spans="1:14" x14ac:dyDescent="0.3">
      <c r="A43" t="s">
        <v>31</v>
      </c>
      <c r="B43" s="4">
        <v>5200</v>
      </c>
      <c r="C43" s="24">
        <v>5000</v>
      </c>
      <c r="D43" s="4">
        <v>5200</v>
      </c>
      <c r="N43">
        <f>1700*24</f>
        <v>40800</v>
      </c>
    </row>
    <row r="44" spans="1:14" x14ac:dyDescent="0.3">
      <c r="A44" t="s">
        <v>40</v>
      </c>
      <c r="B44" s="4">
        <v>0</v>
      </c>
      <c r="C44" s="24">
        <v>13000</v>
      </c>
      <c r="D44" s="4">
        <v>0</v>
      </c>
      <c r="E44" s="31">
        <v>44986</v>
      </c>
    </row>
    <row r="45" spans="1:14" x14ac:dyDescent="0.3">
      <c r="A45" t="s">
        <v>41</v>
      </c>
      <c r="B45" s="4">
        <v>2400</v>
      </c>
      <c r="C45" s="24">
        <v>2500</v>
      </c>
      <c r="D45" s="4">
        <v>2400</v>
      </c>
    </row>
    <row r="46" spans="1:14" x14ac:dyDescent="0.3">
      <c r="A46" t="s">
        <v>42</v>
      </c>
      <c r="B46" s="4">
        <v>12000</v>
      </c>
      <c r="C46" s="26">
        <f>800*12</f>
        <v>9600</v>
      </c>
      <c r="D46" s="4">
        <v>12000</v>
      </c>
      <c r="E46" s="4"/>
    </row>
    <row r="47" spans="1:14" ht="16.2" x14ac:dyDescent="0.45">
      <c r="A47" t="s">
        <v>43</v>
      </c>
      <c r="B47" s="6">
        <v>11500</v>
      </c>
      <c r="C47" s="25">
        <v>10000</v>
      </c>
      <c r="D47" s="6">
        <v>11500</v>
      </c>
    </row>
    <row r="48" spans="1:14" x14ac:dyDescent="0.3">
      <c r="A48" s="2" t="s">
        <v>44</v>
      </c>
      <c r="B48" s="4">
        <v>31100</v>
      </c>
      <c r="C48" s="8">
        <f>SUM(C43:C47)</f>
        <v>40100</v>
      </c>
      <c r="D48" s="4">
        <f>SUM(D43:D47)</f>
        <v>31100</v>
      </c>
    </row>
    <row r="49" spans="1:6" x14ac:dyDescent="0.3">
      <c r="A49" t="s">
        <v>71</v>
      </c>
      <c r="B49" s="4">
        <v>51730</v>
      </c>
      <c r="C49" s="23">
        <v>40000</v>
      </c>
      <c r="D49" s="4">
        <v>80000</v>
      </c>
    </row>
    <row r="50" spans="1:6" x14ac:dyDescent="0.3">
      <c r="A50" t="s">
        <v>105</v>
      </c>
      <c r="B50" s="4">
        <v>36000</v>
      </c>
      <c r="C50" s="23">
        <v>36000</v>
      </c>
      <c r="D50" s="4">
        <v>0</v>
      </c>
    </row>
    <row r="51" spans="1:6" x14ac:dyDescent="0.3">
      <c r="A51" t="s">
        <v>90</v>
      </c>
      <c r="B51" s="4">
        <v>0</v>
      </c>
      <c r="C51" s="30"/>
      <c r="D51" s="4">
        <v>0</v>
      </c>
    </row>
    <row r="52" spans="1:6" x14ac:dyDescent="0.3">
      <c r="A52" s="2" t="s">
        <v>45</v>
      </c>
      <c r="B52" s="11">
        <v>197738</v>
      </c>
      <c r="C52" s="11">
        <f>SUM(C22+C41+C48+C49)-C51</f>
        <v>216660</v>
      </c>
      <c r="D52" s="11">
        <f>D49+D48+D41+D22</f>
        <v>193618</v>
      </c>
      <c r="F52" s="1">
        <f>D52/24/4</f>
        <v>2016.8541666666667</v>
      </c>
    </row>
    <row r="53" spans="1:6" ht="15" thickBot="1" x14ac:dyDescent="0.35">
      <c r="C53" s="3">
        <v>164896.59</v>
      </c>
    </row>
    <row r="54" spans="1:6" x14ac:dyDescent="0.3">
      <c r="A54" s="64" t="s">
        <v>124</v>
      </c>
      <c r="B54" s="65"/>
      <c r="C54" s="65"/>
      <c r="D54" s="66"/>
    </row>
    <row r="55" spans="1:6" x14ac:dyDescent="0.3">
      <c r="A55" s="67"/>
      <c r="B55" s="68"/>
      <c r="C55" s="68"/>
      <c r="D55" s="69"/>
    </row>
    <row r="56" spans="1:6" ht="19.5" customHeight="1" thickBot="1" x14ac:dyDescent="0.35">
      <c r="A56" s="70"/>
      <c r="B56" s="71"/>
      <c r="C56" s="71"/>
      <c r="D56" s="72"/>
    </row>
  </sheetData>
  <mergeCells count="1">
    <mergeCell ref="A54:D56"/>
  </mergeCells>
  <pageMargins left="0.25" right="0.25" top="0.75" bottom="0.75" header="0.3" footer="0.3"/>
  <pageSetup scale="77" orientation="portrait" horizontalDpi="300" verticalDpi="300" r:id="rId1"/>
  <headerFooter>
    <oddHeader>&amp;C&amp;"-,Bold"Ocean Sunrise Inc Amended Budget for 2024 from January 1, 2024 to December 31, 2024</oddHeader>
  </headerFooter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1CEA-46A1-4305-B7C6-8D5B8D708C1F}">
  <sheetPr>
    <tabColor rgb="FFFFFF00"/>
  </sheetPr>
  <dimension ref="A1:I17"/>
  <sheetViews>
    <sheetView view="pageBreakPreview" zoomScaleNormal="100" zoomScaleSheetLayoutView="100" workbookViewId="0">
      <selection activeCell="F10" sqref="F10"/>
    </sheetView>
  </sheetViews>
  <sheetFormatPr defaultColWidth="8.88671875" defaultRowHeight="14.4" x14ac:dyDescent="0.3"/>
  <cols>
    <col min="1" max="1" width="29.109375" bestFit="1" customWidth="1"/>
    <col min="3" max="3" width="8.109375" bestFit="1" customWidth="1"/>
    <col min="4" max="4" width="13.44140625" bestFit="1" customWidth="1"/>
    <col min="5" max="5" width="10.5546875" customWidth="1"/>
    <col min="6" max="6" width="11.44140625" customWidth="1"/>
    <col min="7" max="7" width="14.88671875" bestFit="1" customWidth="1"/>
    <col min="8" max="8" width="17" bestFit="1" customWidth="1"/>
    <col min="9" max="9" width="22.88671875" customWidth="1"/>
  </cols>
  <sheetData>
    <row r="1" spans="1:9" ht="62.25" customHeight="1" x14ac:dyDescent="0.3">
      <c r="A1" s="51" t="s">
        <v>107</v>
      </c>
      <c r="B1" s="51"/>
      <c r="C1" s="51"/>
      <c r="D1" s="51"/>
      <c r="E1" s="51"/>
      <c r="F1" s="51"/>
      <c r="G1" s="51"/>
      <c r="H1" s="51"/>
    </row>
    <row r="2" spans="1:9" ht="58.2" thickBot="1" x14ac:dyDescent="0.35">
      <c r="A2" s="12" t="s">
        <v>48</v>
      </c>
      <c r="B2" s="12" t="s">
        <v>49</v>
      </c>
      <c r="C2" s="12" t="s">
        <v>50</v>
      </c>
      <c r="D2" s="12" t="s">
        <v>51</v>
      </c>
      <c r="E2" s="12" t="s">
        <v>52</v>
      </c>
      <c r="F2" s="12" t="s">
        <v>120</v>
      </c>
      <c r="G2" s="12" t="s">
        <v>109</v>
      </c>
      <c r="H2" s="41" t="s">
        <v>123</v>
      </c>
      <c r="I2" s="41"/>
    </row>
    <row r="3" spans="1:9" x14ac:dyDescent="0.3">
      <c r="A3" s="14" t="s">
        <v>56</v>
      </c>
      <c r="B3" s="15">
        <v>20</v>
      </c>
      <c r="C3" s="15">
        <v>9</v>
      </c>
      <c r="D3" s="16">
        <v>125093</v>
      </c>
      <c r="E3" s="15">
        <v>15</v>
      </c>
      <c r="F3" s="16">
        <f>F10*0.15</f>
        <v>5296.05</v>
      </c>
      <c r="G3" s="39">
        <v>62642</v>
      </c>
      <c r="H3" s="35">
        <f>H10*0.15</f>
        <v>5717.25</v>
      </c>
      <c r="I3" s="35"/>
    </row>
    <row r="4" spans="1:9" x14ac:dyDescent="0.3">
      <c r="A4" s="14" t="s">
        <v>111</v>
      </c>
      <c r="B4" s="15">
        <v>30</v>
      </c>
      <c r="C4" s="15">
        <v>21</v>
      </c>
      <c r="D4" s="16">
        <v>48431</v>
      </c>
      <c r="E4" s="15">
        <v>15</v>
      </c>
      <c r="F4" s="16">
        <v>5296.05</v>
      </c>
      <c r="G4" s="39">
        <v>29613</v>
      </c>
      <c r="H4" s="36">
        <f>H10*0.15</f>
        <v>5717.25</v>
      </c>
      <c r="I4" s="36"/>
    </row>
    <row r="5" spans="1:9" x14ac:dyDescent="0.3">
      <c r="A5" s="14" t="s">
        <v>58</v>
      </c>
      <c r="B5" s="15">
        <v>50</v>
      </c>
      <c r="C5" s="15">
        <v>24</v>
      </c>
      <c r="D5" s="16">
        <v>59752</v>
      </c>
      <c r="E5" s="15">
        <v>15</v>
      </c>
      <c r="F5" s="16">
        <v>5296.05</v>
      </c>
      <c r="G5" s="39">
        <v>38166</v>
      </c>
      <c r="H5" s="37">
        <f>H10*0.15</f>
        <v>5717.25</v>
      </c>
      <c r="I5" s="37"/>
    </row>
    <row r="6" spans="1:9" x14ac:dyDescent="0.3">
      <c r="A6" s="14" t="s">
        <v>112</v>
      </c>
      <c r="B6" s="15">
        <v>40</v>
      </c>
      <c r="C6" s="15">
        <v>29</v>
      </c>
      <c r="D6" s="16">
        <v>12995</v>
      </c>
      <c r="E6" s="15">
        <v>15</v>
      </c>
      <c r="F6" s="16">
        <v>5296.05</v>
      </c>
      <c r="G6" s="39">
        <v>5122</v>
      </c>
      <c r="H6" s="37">
        <f>H10*0.15</f>
        <v>5717.25</v>
      </c>
      <c r="I6" s="37"/>
    </row>
    <row r="7" spans="1:9" x14ac:dyDescent="0.3">
      <c r="A7" s="14" t="s">
        <v>113</v>
      </c>
      <c r="B7" s="15">
        <v>60</v>
      </c>
      <c r="C7" s="15">
        <v>1</v>
      </c>
      <c r="D7" s="16">
        <v>344051</v>
      </c>
      <c r="E7" s="15">
        <v>15</v>
      </c>
      <c r="F7" s="16">
        <v>5296.05</v>
      </c>
      <c r="G7" s="39">
        <v>191882</v>
      </c>
      <c r="H7" s="37">
        <f>H10*0.15</f>
        <v>5717.25</v>
      </c>
      <c r="I7" s="37"/>
    </row>
    <row r="8" spans="1:9" x14ac:dyDescent="0.3">
      <c r="A8" s="14" t="s">
        <v>114</v>
      </c>
      <c r="B8" s="15">
        <v>35</v>
      </c>
      <c r="C8" s="15">
        <v>27</v>
      </c>
      <c r="D8" s="16">
        <v>221400</v>
      </c>
      <c r="E8" s="15">
        <v>15</v>
      </c>
      <c r="F8" s="16">
        <v>5296.05</v>
      </c>
      <c r="G8" s="39">
        <v>54852</v>
      </c>
      <c r="H8" s="37">
        <f>H10*0.15</f>
        <v>5717.25</v>
      </c>
      <c r="I8" s="37"/>
    </row>
    <row r="9" spans="1:9" x14ac:dyDescent="0.3">
      <c r="A9" s="14" t="s">
        <v>60</v>
      </c>
      <c r="B9" s="15">
        <v>8</v>
      </c>
      <c r="C9" s="15">
        <v>1</v>
      </c>
      <c r="D9" s="16">
        <v>50868</v>
      </c>
      <c r="E9" s="15">
        <v>10</v>
      </c>
      <c r="F9" s="16">
        <f>F10*0.1</f>
        <v>3530.7000000000003</v>
      </c>
      <c r="G9" s="39">
        <v>44513</v>
      </c>
      <c r="H9" s="37">
        <f>H10*0.1</f>
        <v>3811.5</v>
      </c>
      <c r="I9" s="37"/>
    </row>
    <row r="10" spans="1:9" ht="15" thickBot="1" x14ac:dyDescent="0.35">
      <c r="A10" s="14" t="s">
        <v>61</v>
      </c>
      <c r="B10" s="18"/>
      <c r="C10" s="18"/>
      <c r="D10" s="17">
        <f>SUM(D3:D9)</f>
        <v>862590</v>
      </c>
      <c r="E10" s="20">
        <f>SUM(E3:E9)</f>
        <v>100</v>
      </c>
      <c r="F10" s="17">
        <v>35307</v>
      </c>
      <c r="G10" s="40">
        <f>SUM(G3:G9)</f>
        <v>426790</v>
      </c>
      <c r="H10" s="38">
        <v>38115</v>
      </c>
      <c r="I10" s="38"/>
    </row>
    <row r="11" spans="1:9" x14ac:dyDescent="0.3">
      <c r="F11" s="34"/>
    </row>
    <row r="12" spans="1:9" ht="15" hidden="1" customHeight="1" x14ac:dyDescent="0.3">
      <c r="A12" s="52" t="s">
        <v>62</v>
      </c>
      <c r="B12" s="53"/>
      <c r="C12" s="53"/>
      <c r="D12" s="53"/>
      <c r="E12" s="53"/>
      <c r="F12" s="53"/>
      <c r="G12" s="53"/>
      <c r="H12" s="54"/>
    </row>
    <row r="13" spans="1:9" hidden="1" x14ac:dyDescent="0.3">
      <c r="A13" s="55"/>
      <c r="B13" s="56"/>
      <c r="C13" s="56"/>
      <c r="D13" s="56"/>
      <c r="E13" s="56"/>
      <c r="F13" s="56"/>
      <c r="G13" s="56"/>
      <c r="H13" s="57"/>
    </row>
    <row r="14" spans="1:9" ht="15" hidden="1" thickBot="1" x14ac:dyDescent="0.35">
      <c r="A14" s="58"/>
      <c r="B14" s="59"/>
      <c r="C14" s="59"/>
      <c r="D14" s="59"/>
      <c r="E14" s="59"/>
      <c r="F14" s="59"/>
      <c r="G14" s="59"/>
      <c r="H14" s="60"/>
    </row>
    <row r="16" spans="1:9" ht="33.75" customHeight="1" x14ac:dyDescent="0.3">
      <c r="A16" s="21" t="s">
        <v>63</v>
      </c>
      <c r="B16" s="61" t="s">
        <v>64</v>
      </c>
      <c r="C16" s="61"/>
      <c r="D16" s="61"/>
      <c r="E16" s="61" t="s">
        <v>121</v>
      </c>
      <c r="F16" s="61"/>
      <c r="G16" s="61"/>
    </row>
    <row r="17" spans="1:8" ht="36" customHeight="1" x14ac:dyDescent="0.3">
      <c r="A17" s="22" t="s">
        <v>122</v>
      </c>
      <c r="B17" s="76">
        <f>H10/24/4</f>
        <v>397.03125</v>
      </c>
      <c r="C17" s="76"/>
      <c r="D17" s="76"/>
      <c r="E17" s="76">
        <f>B17+1506</f>
        <v>1903.03125</v>
      </c>
      <c r="F17" s="76"/>
      <c r="G17" s="76"/>
      <c r="H17" s="34"/>
    </row>
  </sheetData>
  <mergeCells count="6">
    <mergeCell ref="A1:H1"/>
    <mergeCell ref="A12:H14"/>
    <mergeCell ref="B16:D16"/>
    <mergeCell ref="E16:G16"/>
    <mergeCell ref="B17:D17"/>
    <mergeCell ref="E17:G17"/>
  </mergeCells>
  <pageMargins left="0.25" right="0.25" top="0.75" bottom="0.75" header="0.3" footer="0.3"/>
  <pageSetup orientation="landscape" horizontalDpi="300" verticalDpi="300" r:id="rId1"/>
  <colBreaks count="1" manualBreakCount="1">
    <brk id="8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72C3-F86B-43DD-BF51-193000AF3DF8}">
  <dimension ref="A1:H16"/>
  <sheetViews>
    <sheetView view="pageBreakPreview" zoomScale="60" zoomScaleNormal="100" workbookViewId="0">
      <selection activeCell="A2" sqref="A2"/>
    </sheetView>
  </sheetViews>
  <sheetFormatPr defaultColWidth="8.88671875" defaultRowHeight="14.4" x14ac:dyDescent="0.3"/>
  <cols>
    <col min="1" max="1" width="29.109375" bestFit="1" customWidth="1"/>
    <col min="3" max="3" width="8.109375" bestFit="1" customWidth="1"/>
    <col min="4" max="4" width="13.44140625" bestFit="1" customWidth="1"/>
    <col min="5" max="5" width="10.5546875" customWidth="1"/>
    <col min="6" max="6" width="11.44140625" customWidth="1"/>
    <col min="7" max="7" width="14.88671875" bestFit="1" customWidth="1"/>
    <col min="8" max="8" width="17" bestFit="1" customWidth="1"/>
  </cols>
  <sheetData>
    <row r="1" spans="1:8" ht="62.25" customHeight="1" x14ac:dyDescent="0.3">
      <c r="A1" s="51" t="s">
        <v>47</v>
      </c>
      <c r="B1" s="51"/>
      <c r="C1" s="51"/>
      <c r="D1" s="51"/>
      <c r="E1" s="51"/>
      <c r="F1" s="51"/>
      <c r="G1" s="51"/>
      <c r="H1" s="51"/>
    </row>
    <row r="2" spans="1:8" ht="57.6" x14ac:dyDescent="0.3">
      <c r="A2" s="12" t="s">
        <v>48</v>
      </c>
      <c r="B2" s="12" t="s">
        <v>49</v>
      </c>
      <c r="C2" s="12" t="s">
        <v>50</v>
      </c>
      <c r="D2" s="12" t="s">
        <v>51</v>
      </c>
      <c r="E2" s="12" t="s">
        <v>52</v>
      </c>
      <c r="F2" s="12" t="s">
        <v>53</v>
      </c>
      <c r="G2" s="12" t="s">
        <v>54</v>
      </c>
      <c r="H2" s="13" t="s">
        <v>55</v>
      </c>
    </row>
    <row r="3" spans="1:8" x14ac:dyDescent="0.3">
      <c r="A3" s="14" t="s">
        <v>56</v>
      </c>
      <c r="B3" s="15">
        <v>20</v>
      </c>
      <c r="C3" s="15">
        <v>18</v>
      </c>
      <c r="D3" s="16">
        <v>100000</v>
      </c>
      <c r="E3" s="15">
        <v>16.66667</v>
      </c>
      <c r="F3" s="16">
        <v>0</v>
      </c>
      <c r="G3" s="16">
        <f t="shared" ref="G3:G8" si="0">SUM(D3/C3)</f>
        <v>5555.5555555555557</v>
      </c>
      <c r="H3" s="17">
        <f t="shared" ref="H3:H8" si="1">SUM(G3*0.7)</f>
        <v>3888.8888888888887</v>
      </c>
    </row>
    <row r="4" spans="1:8" x14ac:dyDescent="0.3">
      <c r="A4" s="14" t="s">
        <v>57</v>
      </c>
      <c r="B4" s="15">
        <v>10</v>
      </c>
      <c r="C4" s="15">
        <v>8</v>
      </c>
      <c r="D4" s="16">
        <v>48000</v>
      </c>
      <c r="E4" s="15">
        <v>16.66667</v>
      </c>
      <c r="F4" s="16">
        <v>0</v>
      </c>
      <c r="G4" s="16">
        <f t="shared" si="0"/>
        <v>6000</v>
      </c>
      <c r="H4" s="17">
        <f t="shared" si="1"/>
        <v>4200</v>
      </c>
    </row>
    <row r="5" spans="1:8" x14ac:dyDescent="0.3">
      <c r="A5" s="14" t="s">
        <v>58</v>
      </c>
      <c r="B5" s="15">
        <v>8</v>
      </c>
      <c r="C5" s="15">
        <v>5</v>
      </c>
      <c r="D5" s="16">
        <v>80000</v>
      </c>
      <c r="E5" s="15">
        <v>16.66667</v>
      </c>
      <c r="F5" s="16">
        <v>0</v>
      </c>
      <c r="G5" s="16">
        <f t="shared" si="0"/>
        <v>16000</v>
      </c>
      <c r="H5" s="17">
        <f t="shared" si="1"/>
        <v>11200</v>
      </c>
    </row>
    <row r="6" spans="1:8" x14ac:dyDescent="0.3">
      <c r="A6" s="14" t="s">
        <v>59</v>
      </c>
      <c r="B6" s="15">
        <v>10</v>
      </c>
      <c r="C6" s="15">
        <v>7</v>
      </c>
      <c r="D6" s="16">
        <v>30000</v>
      </c>
      <c r="E6" s="15">
        <v>16.66667</v>
      </c>
      <c r="F6" s="16">
        <v>0</v>
      </c>
      <c r="G6" s="16">
        <f t="shared" si="0"/>
        <v>4285.7142857142853</v>
      </c>
      <c r="H6" s="17">
        <f t="shared" si="1"/>
        <v>2999.9999999999995</v>
      </c>
    </row>
    <row r="7" spans="1:8" x14ac:dyDescent="0.3">
      <c r="A7" s="14" t="s">
        <v>29</v>
      </c>
      <c r="B7" s="15">
        <v>25</v>
      </c>
      <c r="C7" s="15">
        <v>23</v>
      </c>
      <c r="D7" s="16">
        <v>15000</v>
      </c>
      <c r="E7" s="15">
        <v>16.66667</v>
      </c>
      <c r="F7" s="16">
        <v>0</v>
      </c>
      <c r="G7" s="16">
        <f t="shared" si="0"/>
        <v>652.17391304347825</v>
      </c>
      <c r="H7" s="17">
        <f t="shared" si="1"/>
        <v>456.52173913043475</v>
      </c>
    </row>
    <row r="8" spans="1:8" x14ac:dyDescent="0.3">
      <c r="A8" s="14" t="s">
        <v>60</v>
      </c>
      <c r="B8" s="15">
        <v>8</v>
      </c>
      <c r="C8" s="15">
        <v>5</v>
      </c>
      <c r="D8" s="16">
        <v>30000</v>
      </c>
      <c r="E8" s="15">
        <v>16.66667</v>
      </c>
      <c r="F8" s="16">
        <v>0</v>
      </c>
      <c r="G8" s="16">
        <f t="shared" si="0"/>
        <v>6000</v>
      </c>
      <c r="H8" s="17">
        <f t="shared" si="1"/>
        <v>4200</v>
      </c>
    </row>
    <row r="9" spans="1:8" x14ac:dyDescent="0.3">
      <c r="A9" s="14" t="s">
        <v>61</v>
      </c>
      <c r="B9" s="18"/>
      <c r="C9" s="18"/>
      <c r="D9" s="19">
        <f>SUM(D3:D8)</f>
        <v>303000</v>
      </c>
      <c r="E9" s="18"/>
      <c r="F9" s="20">
        <f>SUM(F3:F8)</f>
        <v>0</v>
      </c>
      <c r="G9" s="17">
        <f>SUM(G3:G8)</f>
        <v>38493.443754313324</v>
      </c>
      <c r="H9" s="17">
        <f>SUM(H3:H8)</f>
        <v>26945.410628019326</v>
      </c>
    </row>
    <row r="10" spans="1:8" ht="15" thickBot="1" x14ac:dyDescent="0.35"/>
    <row r="11" spans="1:8" ht="15" customHeight="1" x14ac:dyDescent="0.3">
      <c r="A11" s="52" t="s">
        <v>62</v>
      </c>
      <c r="B11" s="53"/>
      <c r="C11" s="53"/>
      <c r="D11" s="53"/>
      <c r="E11" s="53"/>
      <c r="F11" s="53"/>
      <c r="G11" s="53"/>
      <c r="H11" s="54"/>
    </row>
    <row r="12" spans="1:8" x14ac:dyDescent="0.3">
      <c r="A12" s="55"/>
      <c r="B12" s="56"/>
      <c r="C12" s="56"/>
      <c r="D12" s="56"/>
      <c r="E12" s="56"/>
      <c r="F12" s="56"/>
      <c r="G12" s="56"/>
      <c r="H12" s="57"/>
    </row>
    <row r="13" spans="1:8" ht="15" thickBot="1" x14ac:dyDescent="0.35">
      <c r="A13" s="58"/>
      <c r="B13" s="59"/>
      <c r="C13" s="59"/>
      <c r="D13" s="59"/>
      <c r="E13" s="59"/>
      <c r="F13" s="59"/>
      <c r="G13" s="59"/>
      <c r="H13" s="60"/>
    </row>
    <row r="15" spans="1:8" ht="33.75" customHeight="1" x14ac:dyDescent="0.3">
      <c r="A15" s="21" t="s">
        <v>63</v>
      </c>
      <c r="B15" s="61" t="s">
        <v>64</v>
      </c>
      <c r="C15" s="61"/>
      <c r="D15" s="61"/>
      <c r="E15" s="61" t="s">
        <v>65</v>
      </c>
      <c r="F15" s="61"/>
      <c r="G15" s="61"/>
    </row>
    <row r="16" spans="1:8" ht="36" customHeight="1" x14ac:dyDescent="0.3">
      <c r="A16" s="22" t="s">
        <v>66</v>
      </c>
      <c r="B16" s="62">
        <f>SUM(G9/24/4)</f>
        <v>400.9733724407638</v>
      </c>
      <c r="C16" s="62"/>
      <c r="D16" s="62"/>
      <c r="E16" s="62">
        <f>SUM(H9/24/4)</f>
        <v>280.68136070853467</v>
      </c>
      <c r="F16" s="63"/>
      <c r="G16" s="63"/>
    </row>
  </sheetData>
  <mergeCells count="6">
    <mergeCell ref="A1:H1"/>
    <mergeCell ref="A11:H13"/>
    <mergeCell ref="B15:D15"/>
    <mergeCell ref="E15:G15"/>
    <mergeCell ref="B16:D16"/>
    <mergeCell ref="E16:G16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D07F-0B77-2741-8041-DEC6751CA3E2}">
  <dimension ref="A1:G51"/>
  <sheetViews>
    <sheetView view="pageBreakPreview" topLeftCell="A20" zoomScale="60" zoomScaleNormal="100" workbookViewId="0">
      <selection activeCell="A2" sqref="A2:XFD2"/>
    </sheetView>
  </sheetViews>
  <sheetFormatPr defaultColWidth="8.88671875" defaultRowHeight="14.4" x14ac:dyDescent="0.3"/>
  <cols>
    <col min="1" max="1" width="24.44140625" bestFit="1" customWidth="1"/>
    <col min="2" max="2" width="21.109375" style="3" bestFit="1" customWidth="1"/>
    <col min="3" max="3" width="21.109375" style="3" customWidth="1"/>
    <col min="4" max="4" width="20.88671875" style="3" bestFit="1" customWidth="1"/>
    <col min="6" max="6" width="10.44140625" bestFit="1" customWidth="1"/>
  </cols>
  <sheetData>
    <row r="1" spans="1:6" x14ac:dyDescent="0.3">
      <c r="B1" s="9" t="s">
        <v>67</v>
      </c>
      <c r="C1" s="9" t="s">
        <v>68</v>
      </c>
      <c r="D1" s="9" t="s">
        <v>69</v>
      </c>
    </row>
    <row r="2" spans="1:6" x14ac:dyDescent="0.3">
      <c r="A2" s="2" t="s">
        <v>2</v>
      </c>
    </row>
    <row r="3" spans="1:6" x14ac:dyDescent="0.3">
      <c r="A3" t="s">
        <v>3</v>
      </c>
      <c r="B3" s="4">
        <v>24540</v>
      </c>
      <c r="C3" s="4">
        <v>22200</v>
      </c>
      <c r="D3" s="4">
        <v>23000</v>
      </c>
    </row>
    <row r="4" spans="1:6" x14ac:dyDescent="0.3">
      <c r="A4" t="s">
        <v>4</v>
      </c>
      <c r="B4" s="4"/>
      <c r="C4" s="4"/>
      <c r="D4" s="4"/>
    </row>
    <row r="5" spans="1:6" x14ac:dyDescent="0.3">
      <c r="A5" t="s">
        <v>5</v>
      </c>
      <c r="B5" s="4">
        <v>4800</v>
      </c>
      <c r="C5" s="4">
        <v>3000</v>
      </c>
      <c r="D5" s="4">
        <v>3600</v>
      </c>
      <c r="F5" s="1"/>
    </row>
    <row r="6" spans="1:6" x14ac:dyDescent="0.3">
      <c r="A6" t="s">
        <v>6</v>
      </c>
      <c r="B6" s="4">
        <v>86400</v>
      </c>
      <c r="C6" s="4">
        <v>81600</v>
      </c>
      <c r="D6" s="4">
        <f>24*4*1000</f>
        <v>96000</v>
      </c>
      <c r="F6" s="1"/>
    </row>
    <row r="7" spans="1:6" x14ac:dyDescent="0.3">
      <c r="A7" t="s">
        <v>7</v>
      </c>
      <c r="B7" s="4">
        <v>0</v>
      </c>
      <c r="C7" s="4">
        <v>0</v>
      </c>
      <c r="D7" s="4">
        <v>0</v>
      </c>
    </row>
    <row r="8" spans="1:6" ht="16.2" x14ac:dyDescent="0.45">
      <c r="A8" t="s">
        <v>8</v>
      </c>
      <c r="B8" s="5">
        <v>260</v>
      </c>
      <c r="C8" s="5">
        <v>730</v>
      </c>
      <c r="D8" s="5">
        <v>700</v>
      </c>
    </row>
    <row r="9" spans="1:6" ht="13.5" customHeight="1" x14ac:dyDescent="0.3">
      <c r="A9" s="2" t="s">
        <v>9</v>
      </c>
      <c r="B9" s="4">
        <f>SUM(B3:B8)</f>
        <v>116000</v>
      </c>
      <c r="C9" s="4">
        <f>SUM(C3:C8)</f>
        <v>107530</v>
      </c>
      <c r="D9" s="4">
        <f>SUM(D3:D8)</f>
        <v>123300</v>
      </c>
    </row>
    <row r="10" spans="1:6" x14ac:dyDescent="0.3">
      <c r="A10" s="2" t="s">
        <v>10</v>
      </c>
    </row>
    <row r="11" spans="1:6" x14ac:dyDescent="0.3">
      <c r="A11" s="2" t="s">
        <v>11</v>
      </c>
    </row>
    <row r="12" spans="1:6" x14ac:dyDescent="0.3">
      <c r="A12" t="s">
        <v>12</v>
      </c>
      <c r="B12" s="4">
        <v>500</v>
      </c>
      <c r="C12" s="4">
        <v>500</v>
      </c>
      <c r="D12" s="4">
        <v>500</v>
      </c>
    </row>
    <row r="13" spans="1:6" x14ac:dyDescent="0.3">
      <c r="A13" t="s">
        <v>13</v>
      </c>
      <c r="B13" s="4">
        <v>270</v>
      </c>
      <c r="C13" s="4">
        <v>190</v>
      </c>
      <c r="D13" s="4">
        <v>200</v>
      </c>
    </row>
    <row r="14" spans="1:6" x14ac:dyDescent="0.3">
      <c r="A14" t="s">
        <v>14</v>
      </c>
      <c r="B14" s="4">
        <v>100</v>
      </c>
      <c r="C14" s="4">
        <v>0</v>
      </c>
      <c r="D14" s="4">
        <v>100</v>
      </c>
    </row>
    <row r="15" spans="1:6" x14ac:dyDescent="0.3">
      <c r="A15" t="s">
        <v>15</v>
      </c>
      <c r="B15" s="4">
        <v>5400</v>
      </c>
      <c r="C15" s="4">
        <v>5500</v>
      </c>
      <c r="D15" s="4">
        <v>5500</v>
      </c>
    </row>
    <row r="16" spans="1:6" x14ac:dyDescent="0.3">
      <c r="A16" t="s">
        <v>16</v>
      </c>
      <c r="B16" s="4">
        <v>7500</v>
      </c>
      <c r="C16" s="4">
        <v>9300</v>
      </c>
      <c r="D16" s="4">
        <v>9700</v>
      </c>
    </row>
    <row r="17" spans="1:7" x14ac:dyDescent="0.3">
      <c r="A17" t="s">
        <v>17</v>
      </c>
      <c r="B17" s="4">
        <v>4800</v>
      </c>
      <c r="C17" s="4">
        <v>9680</v>
      </c>
      <c r="D17" s="4">
        <v>4800</v>
      </c>
    </row>
    <row r="18" spans="1:7" x14ac:dyDescent="0.3">
      <c r="A18" t="s">
        <v>18</v>
      </c>
      <c r="B18" s="4">
        <v>1000</v>
      </c>
      <c r="C18" s="4">
        <v>260</v>
      </c>
      <c r="D18" s="4">
        <v>300</v>
      </c>
    </row>
    <row r="19" spans="1:7" ht="16.2" x14ac:dyDescent="0.45">
      <c r="A19" t="s">
        <v>19</v>
      </c>
      <c r="B19" s="6">
        <v>50</v>
      </c>
      <c r="C19" s="5">
        <v>250</v>
      </c>
      <c r="D19" s="6">
        <v>250</v>
      </c>
    </row>
    <row r="20" spans="1:7" x14ac:dyDescent="0.3">
      <c r="A20" s="2" t="s">
        <v>20</v>
      </c>
      <c r="B20" s="4">
        <f>SUM(B12:B19)</f>
        <v>19620</v>
      </c>
      <c r="C20" s="4">
        <f>SUM(C12:C19)</f>
        <v>25680</v>
      </c>
      <c r="D20" s="4">
        <f>SUM(D12:D19)</f>
        <v>21350</v>
      </c>
    </row>
    <row r="21" spans="1:7" x14ac:dyDescent="0.3">
      <c r="A21" s="2" t="s">
        <v>21</v>
      </c>
      <c r="B21" s="4"/>
      <c r="D21" s="4"/>
    </row>
    <row r="22" spans="1:7" x14ac:dyDescent="0.3">
      <c r="A22" t="s">
        <v>22</v>
      </c>
      <c r="B22" s="4">
        <v>500</v>
      </c>
      <c r="C22" s="4">
        <v>910</v>
      </c>
      <c r="D22" s="4">
        <v>100</v>
      </c>
    </row>
    <row r="23" spans="1:7" x14ac:dyDescent="0.3">
      <c r="A23" t="s">
        <v>23</v>
      </c>
      <c r="B23" s="4">
        <v>1300</v>
      </c>
      <c r="C23" s="4">
        <v>1560</v>
      </c>
      <c r="D23" s="4">
        <v>1500</v>
      </c>
    </row>
    <row r="24" spans="1:7" x14ac:dyDescent="0.3">
      <c r="A24" t="s">
        <v>24</v>
      </c>
      <c r="B24" s="4">
        <v>10000</v>
      </c>
      <c r="C24" s="4">
        <v>12540</v>
      </c>
      <c r="D24" s="4">
        <v>12600</v>
      </c>
    </row>
    <row r="25" spans="1:7" x14ac:dyDescent="0.3">
      <c r="A25" t="s">
        <v>25</v>
      </c>
      <c r="B25" s="4">
        <v>5200</v>
      </c>
      <c r="C25" s="4">
        <v>5200</v>
      </c>
      <c r="D25" s="4">
        <v>5200</v>
      </c>
    </row>
    <row r="26" spans="1:7" x14ac:dyDescent="0.3">
      <c r="A26" t="s">
        <v>26</v>
      </c>
      <c r="B26" s="4">
        <v>2500</v>
      </c>
      <c r="C26" s="4">
        <v>2230</v>
      </c>
      <c r="D26" s="4">
        <v>2250</v>
      </c>
    </row>
    <row r="27" spans="1:7" x14ac:dyDescent="0.3">
      <c r="A27" t="s">
        <v>70</v>
      </c>
      <c r="B27" s="4">
        <v>2218</v>
      </c>
      <c r="C27" s="4">
        <v>1180</v>
      </c>
      <c r="D27" s="4">
        <v>1200</v>
      </c>
    </row>
    <row r="28" spans="1:7" x14ac:dyDescent="0.3">
      <c r="A28" t="s">
        <v>27</v>
      </c>
      <c r="B28" s="4">
        <v>1000</v>
      </c>
      <c r="C28" s="4">
        <v>0</v>
      </c>
      <c r="D28" s="4">
        <v>1000</v>
      </c>
      <c r="E28">
        <v>500</v>
      </c>
      <c r="G28">
        <v>2300</v>
      </c>
    </row>
    <row r="29" spans="1:7" x14ac:dyDescent="0.3">
      <c r="A29" t="s">
        <v>28</v>
      </c>
      <c r="B29" s="4">
        <v>10000</v>
      </c>
      <c r="C29" s="4">
        <v>1820</v>
      </c>
      <c r="D29" s="4">
        <v>2000</v>
      </c>
      <c r="E29">
        <v>8500</v>
      </c>
      <c r="G29">
        <v>8500</v>
      </c>
    </row>
    <row r="30" spans="1:7" x14ac:dyDescent="0.3">
      <c r="A30" t="s">
        <v>29</v>
      </c>
      <c r="B30" s="4">
        <v>1920</v>
      </c>
      <c r="C30" s="4">
        <v>2500</v>
      </c>
      <c r="D30" s="4">
        <v>2500</v>
      </c>
    </row>
    <row r="31" spans="1:7" x14ac:dyDescent="0.3">
      <c r="A31" t="s">
        <v>31</v>
      </c>
      <c r="B31" s="4">
        <v>2300</v>
      </c>
      <c r="C31" s="4">
        <v>1420</v>
      </c>
      <c r="D31" s="4">
        <v>1500</v>
      </c>
      <c r="E31">
        <v>500</v>
      </c>
      <c r="G31">
        <v>1800</v>
      </c>
    </row>
    <row r="32" spans="1:7" x14ac:dyDescent="0.3">
      <c r="A32" t="s">
        <v>32</v>
      </c>
      <c r="B32" s="4">
        <v>4000</v>
      </c>
      <c r="C32" s="4">
        <v>6400</v>
      </c>
      <c r="D32" s="4">
        <v>6500</v>
      </c>
    </row>
    <row r="33" spans="1:7" x14ac:dyDescent="0.3">
      <c r="A33" t="s">
        <v>33</v>
      </c>
      <c r="B33" s="4">
        <v>1500</v>
      </c>
      <c r="C33" s="4">
        <v>1750</v>
      </c>
      <c r="D33" s="4">
        <v>1800</v>
      </c>
      <c r="E33">
        <v>1000</v>
      </c>
      <c r="G33">
        <v>3300</v>
      </c>
    </row>
    <row r="34" spans="1:7" x14ac:dyDescent="0.3">
      <c r="A34" t="s">
        <v>34</v>
      </c>
      <c r="B34" s="4">
        <v>1000</v>
      </c>
      <c r="C34" s="4">
        <v>0</v>
      </c>
      <c r="D34" s="4">
        <v>1000</v>
      </c>
      <c r="E34">
        <v>500</v>
      </c>
      <c r="G34">
        <v>2800</v>
      </c>
    </row>
    <row r="35" spans="1:7" x14ac:dyDescent="0.3">
      <c r="A35" t="s">
        <v>35</v>
      </c>
      <c r="B35" s="4">
        <v>1250</v>
      </c>
      <c r="C35" s="4">
        <v>3000</v>
      </c>
      <c r="D35" s="4">
        <v>3000</v>
      </c>
    </row>
    <row r="36" spans="1:7" x14ac:dyDescent="0.3">
      <c r="A36" t="s">
        <v>36</v>
      </c>
      <c r="B36" s="4">
        <v>3500</v>
      </c>
      <c r="C36" s="4">
        <v>4500</v>
      </c>
      <c r="D36" s="4">
        <v>4500</v>
      </c>
    </row>
    <row r="37" spans="1:7" ht="16.2" x14ac:dyDescent="0.45">
      <c r="A37" t="s">
        <v>37</v>
      </c>
      <c r="B37" s="6">
        <v>2610</v>
      </c>
      <c r="C37" s="5">
        <v>1850</v>
      </c>
      <c r="D37" s="6">
        <v>2000</v>
      </c>
    </row>
    <row r="38" spans="1:7" x14ac:dyDescent="0.3">
      <c r="A38" s="2" t="s">
        <v>38</v>
      </c>
      <c r="B38" s="4">
        <f>SUM(B22:B37)</f>
        <v>50798</v>
      </c>
      <c r="C38" s="4">
        <f>SUM(C22:C37)</f>
        <v>46860</v>
      </c>
      <c r="D38" s="4">
        <f>SUM(D22:D37)</f>
        <v>48650</v>
      </c>
    </row>
    <row r="39" spans="1:7" x14ac:dyDescent="0.3">
      <c r="A39" s="2" t="s">
        <v>39</v>
      </c>
      <c r="B39" s="4"/>
      <c r="D39" s="4"/>
    </row>
    <row r="40" spans="1:7" x14ac:dyDescent="0.3">
      <c r="A40" t="s">
        <v>31</v>
      </c>
      <c r="B40" s="4">
        <v>5100</v>
      </c>
      <c r="C40" s="4">
        <v>5180</v>
      </c>
      <c r="D40" s="4">
        <v>5300</v>
      </c>
    </row>
    <row r="41" spans="1:7" x14ac:dyDescent="0.3">
      <c r="A41" t="s">
        <v>40</v>
      </c>
      <c r="B41" s="4">
        <v>18500</v>
      </c>
      <c r="C41" s="4">
        <v>16410</v>
      </c>
      <c r="D41" s="4">
        <v>18000</v>
      </c>
    </row>
    <row r="42" spans="1:7" x14ac:dyDescent="0.3">
      <c r="A42" t="s">
        <v>41</v>
      </c>
      <c r="B42" s="4">
        <v>2500</v>
      </c>
      <c r="C42" s="4">
        <v>2450</v>
      </c>
      <c r="D42" s="4">
        <v>2500</v>
      </c>
    </row>
    <row r="43" spans="1:7" x14ac:dyDescent="0.3">
      <c r="A43" t="s">
        <v>42</v>
      </c>
      <c r="B43" s="4">
        <v>15000</v>
      </c>
      <c r="C43" s="7">
        <v>17100</v>
      </c>
      <c r="D43" s="4">
        <v>17500</v>
      </c>
      <c r="F43">
        <f>900*24*4</f>
        <v>86400</v>
      </c>
    </row>
    <row r="44" spans="1:7" ht="16.2" x14ac:dyDescent="0.45">
      <c r="A44" t="s">
        <v>43</v>
      </c>
      <c r="B44" s="6">
        <v>6700</v>
      </c>
      <c r="C44" s="5">
        <v>9800</v>
      </c>
      <c r="D44" s="6">
        <v>10000</v>
      </c>
    </row>
    <row r="45" spans="1:7" x14ac:dyDescent="0.3">
      <c r="A45" s="2" t="s">
        <v>44</v>
      </c>
      <c r="B45" s="4">
        <f>SUM(B40:B44)</f>
        <v>47800</v>
      </c>
      <c r="C45" s="8">
        <f>SUM(C40:C44)</f>
        <v>50940</v>
      </c>
      <c r="D45" s="4">
        <f>SUM(D40:D44)</f>
        <v>53300</v>
      </c>
    </row>
    <row r="46" spans="1:7" x14ac:dyDescent="0.3">
      <c r="A46" t="s">
        <v>71</v>
      </c>
      <c r="B46" s="4">
        <v>21160</v>
      </c>
      <c r="C46" s="23">
        <v>22000</v>
      </c>
      <c r="D46" s="4">
        <v>24000</v>
      </c>
    </row>
    <row r="47" spans="1:7" x14ac:dyDescent="0.3">
      <c r="A47" s="2" t="s">
        <v>45</v>
      </c>
      <c r="B47" s="11">
        <f>B20+B38+B45+B46</f>
        <v>139378</v>
      </c>
      <c r="C47" s="10">
        <f>SUM(C20,C38,C45+C46)</f>
        <v>145480</v>
      </c>
      <c r="D47" s="11">
        <f>SUM(D45+D38+D20)</f>
        <v>123300</v>
      </c>
    </row>
    <row r="48" spans="1:7" ht="15" thickBot="1" x14ac:dyDescent="0.35"/>
    <row r="49" spans="1:4" x14ac:dyDescent="0.3">
      <c r="A49" s="42" t="s">
        <v>72</v>
      </c>
      <c r="B49" s="43"/>
      <c r="C49" s="43"/>
      <c r="D49" s="44"/>
    </row>
    <row r="50" spans="1:4" x14ac:dyDescent="0.3">
      <c r="A50" s="45"/>
      <c r="B50" s="46"/>
      <c r="C50" s="46"/>
      <c r="D50" s="47"/>
    </row>
    <row r="51" spans="1:4" ht="19.5" customHeight="1" thickBot="1" x14ac:dyDescent="0.35">
      <c r="A51" s="48"/>
      <c r="B51" s="49"/>
      <c r="C51" s="49"/>
      <c r="D51" s="50"/>
    </row>
  </sheetData>
  <mergeCells count="1">
    <mergeCell ref="A49:D51"/>
  </mergeCells>
  <pageMargins left="0.25" right="0.25" top="0.75" bottom="0.75" header="0.3" footer="0.3"/>
  <pageSetup scale="89" orientation="portrait" r:id="rId1"/>
  <headerFooter>
    <oddHeader>&amp;C&amp;"-,Bold"Ocean Sunrise Inc Budget for 2019 from January 1, 2019 to December 31, 2019</oddHeader>
  </headerFooter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1EC2-40BC-1C4C-A885-52EBE0340DEB}">
  <dimension ref="A1:H16"/>
  <sheetViews>
    <sheetView view="pageBreakPreview" zoomScale="130" zoomScaleNormal="100" zoomScaleSheetLayoutView="130" workbookViewId="0">
      <selection activeCell="A17" sqref="A17"/>
    </sheetView>
  </sheetViews>
  <sheetFormatPr defaultColWidth="8.88671875" defaultRowHeight="14.4" x14ac:dyDescent="0.3"/>
  <cols>
    <col min="1" max="1" width="29.109375" bestFit="1" customWidth="1"/>
    <col min="3" max="3" width="8.109375" bestFit="1" customWidth="1"/>
    <col min="4" max="4" width="13.44140625" bestFit="1" customWidth="1"/>
    <col min="5" max="5" width="10.5546875" customWidth="1"/>
    <col min="6" max="6" width="11.44140625" customWidth="1"/>
    <col min="7" max="7" width="14.88671875" bestFit="1" customWidth="1"/>
    <col min="8" max="8" width="17" bestFit="1" customWidth="1"/>
  </cols>
  <sheetData>
    <row r="1" spans="1:8" ht="62.25" customHeight="1" x14ac:dyDescent="0.3">
      <c r="A1" s="51" t="s">
        <v>73</v>
      </c>
      <c r="B1" s="51"/>
      <c r="C1" s="51"/>
      <c r="D1" s="51"/>
      <c r="E1" s="51"/>
      <c r="F1" s="51"/>
      <c r="G1" s="51"/>
      <c r="H1" s="51"/>
    </row>
    <row r="2" spans="1:8" ht="57.6" x14ac:dyDescent="0.3">
      <c r="A2" s="12" t="s">
        <v>48</v>
      </c>
      <c r="B2" s="12" t="s">
        <v>49</v>
      </c>
      <c r="C2" s="12" t="s">
        <v>50</v>
      </c>
      <c r="D2" s="12" t="s">
        <v>51</v>
      </c>
      <c r="E2" s="12" t="s">
        <v>52</v>
      </c>
      <c r="F2" s="12" t="s">
        <v>74</v>
      </c>
      <c r="G2" s="12" t="s">
        <v>54</v>
      </c>
      <c r="H2" s="13" t="s">
        <v>55</v>
      </c>
    </row>
    <row r="3" spans="1:8" x14ac:dyDescent="0.3">
      <c r="A3" s="14" t="s">
        <v>56</v>
      </c>
      <c r="B3" s="15">
        <v>20</v>
      </c>
      <c r="C3" s="15">
        <v>17</v>
      </c>
      <c r="D3" s="16">
        <v>100000</v>
      </c>
      <c r="E3" s="15">
        <v>16.66667</v>
      </c>
      <c r="F3" s="16">
        <v>0</v>
      </c>
      <c r="G3" s="16">
        <f t="shared" ref="G3:G8" si="0">SUM(D3/C3)</f>
        <v>5882.3529411764703</v>
      </c>
      <c r="H3" s="17">
        <f t="shared" ref="H3:H8" si="1">SUM(G3*0.7)</f>
        <v>4117.6470588235288</v>
      </c>
    </row>
    <row r="4" spans="1:8" x14ac:dyDescent="0.3">
      <c r="A4" s="14" t="s">
        <v>57</v>
      </c>
      <c r="B4" s="15">
        <v>10</v>
      </c>
      <c r="C4" s="15">
        <v>7</v>
      </c>
      <c r="D4" s="16">
        <v>48000</v>
      </c>
      <c r="E4" s="15">
        <v>16.66667</v>
      </c>
      <c r="F4" s="16">
        <v>0</v>
      </c>
      <c r="G4" s="16">
        <f t="shared" si="0"/>
        <v>6857.1428571428569</v>
      </c>
      <c r="H4" s="17">
        <f t="shared" si="1"/>
        <v>4799.9999999999991</v>
      </c>
    </row>
    <row r="5" spans="1:8" x14ac:dyDescent="0.3">
      <c r="A5" s="14" t="s">
        <v>58</v>
      </c>
      <c r="B5" s="15">
        <v>8</v>
      </c>
      <c r="C5" s="15">
        <v>4</v>
      </c>
      <c r="D5" s="16">
        <v>80000</v>
      </c>
      <c r="E5" s="15">
        <v>16.66667</v>
      </c>
      <c r="F5" s="16">
        <v>0</v>
      </c>
      <c r="G5" s="16">
        <f t="shared" si="0"/>
        <v>20000</v>
      </c>
      <c r="H5" s="17">
        <f t="shared" si="1"/>
        <v>14000</v>
      </c>
    </row>
    <row r="6" spans="1:8" x14ac:dyDescent="0.3">
      <c r="A6" s="14" t="s">
        <v>59</v>
      </c>
      <c r="B6" s="15">
        <v>10</v>
      </c>
      <c r="C6" s="15">
        <v>6</v>
      </c>
      <c r="D6" s="16">
        <v>30000</v>
      </c>
      <c r="E6" s="15">
        <v>16.66667</v>
      </c>
      <c r="F6" s="16">
        <v>0</v>
      </c>
      <c r="G6" s="16">
        <f t="shared" si="0"/>
        <v>5000</v>
      </c>
      <c r="H6" s="17">
        <f t="shared" si="1"/>
        <v>3500</v>
      </c>
    </row>
    <row r="7" spans="1:8" x14ac:dyDescent="0.3">
      <c r="A7" s="14" t="s">
        <v>29</v>
      </c>
      <c r="B7" s="15">
        <v>25</v>
      </c>
      <c r="C7" s="15">
        <v>22</v>
      </c>
      <c r="D7" s="16">
        <v>15000</v>
      </c>
      <c r="E7" s="15">
        <v>16.66667</v>
      </c>
      <c r="F7" s="16">
        <v>0</v>
      </c>
      <c r="G7" s="16">
        <f t="shared" si="0"/>
        <v>681.81818181818187</v>
      </c>
      <c r="H7" s="17">
        <f t="shared" si="1"/>
        <v>477.27272727272725</v>
      </c>
    </row>
    <row r="8" spans="1:8" x14ac:dyDescent="0.3">
      <c r="A8" s="14" t="s">
        <v>60</v>
      </c>
      <c r="B8" s="15">
        <v>8</v>
      </c>
      <c r="C8" s="15">
        <v>4</v>
      </c>
      <c r="D8" s="16">
        <v>30000</v>
      </c>
      <c r="E8" s="15">
        <v>16.66667</v>
      </c>
      <c r="F8" s="16">
        <v>0</v>
      </c>
      <c r="G8" s="16">
        <f t="shared" si="0"/>
        <v>7500</v>
      </c>
      <c r="H8" s="17">
        <f t="shared" si="1"/>
        <v>5250</v>
      </c>
    </row>
    <row r="9" spans="1:8" x14ac:dyDescent="0.3">
      <c r="A9" s="14" t="s">
        <v>61</v>
      </c>
      <c r="B9" s="18"/>
      <c r="C9" s="18"/>
      <c r="D9" s="19">
        <f>SUM(D3:D8)</f>
        <v>303000</v>
      </c>
      <c r="E9" s="18"/>
      <c r="F9" s="20">
        <f>SUM(F3:F8)</f>
        <v>0</v>
      </c>
      <c r="G9" s="17">
        <f>SUM(G3:G8)</f>
        <v>45921.313980137515</v>
      </c>
      <c r="H9" s="17">
        <f>SUM(H3:H8)</f>
        <v>32144.919786096256</v>
      </c>
    </row>
    <row r="10" spans="1:8" ht="15" thickBot="1" x14ac:dyDescent="0.35"/>
    <row r="11" spans="1:8" ht="15" customHeight="1" x14ac:dyDescent="0.3">
      <c r="A11" s="52" t="s">
        <v>62</v>
      </c>
      <c r="B11" s="53"/>
      <c r="C11" s="53"/>
      <c r="D11" s="53"/>
      <c r="E11" s="53"/>
      <c r="F11" s="53"/>
      <c r="G11" s="53"/>
      <c r="H11" s="54"/>
    </row>
    <row r="12" spans="1:8" x14ac:dyDescent="0.3">
      <c r="A12" s="55"/>
      <c r="B12" s="56"/>
      <c r="C12" s="56"/>
      <c r="D12" s="56"/>
      <c r="E12" s="56"/>
      <c r="F12" s="56"/>
      <c r="G12" s="56"/>
      <c r="H12" s="57"/>
    </row>
    <row r="13" spans="1:8" ht="15" thickBot="1" x14ac:dyDescent="0.35">
      <c r="A13" s="58"/>
      <c r="B13" s="59"/>
      <c r="C13" s="59"/>
      <c r="D13" s="59"/>
      <c r="E13" s="59"/>
      <c r="F13" s="59"/>
      <c r="G13" s="59"/>
      <c r="H13" s="60"/>
    </row>
    <row r="15" spans="1:8" ht="33.75" customHeight="1" x14ac:dyDescent="0.3">
      <c r="A15" s="21" t="s">
        <v>63</v>
      </c>
      <c r="B15" s="61" t="s">
        <v>64</v>
      </c>
      <c r="C15" s="61"/>
      <c r="D15" s="61"/>
      <c r="E15" s="61" t="s">
        <v>65</v>
      </c>
      <c r="F15" s="61"/>
      <c r="G15" s="61"/>
    </row>
    <row r="16" spans="1:8" ht="36" customHeight="1" x14ac:dyDescent="0.3">
      <c r="A16" s="22" t="s">
        <v>75</v>
      </c>
      <c r="B16" s="62">
        <f>SUM(G9/24/4)</f>
        <v>478.34702062643242</v>
      </c>
      <c r="C16" s="62"/>
      <c r="D16" s="62"/>
      <c r="E16" s="62">
        <f>SUM(H9/24/4)</f>
        <v>334.84291443850265</v>
      </c>
      <c r="F16" s="63"/>
      <c r="G16" s="63"/>
    </row>
  </sheetData>
  <mergeCells count="6">
    <mergeCell ref="A1:H1"/>
    <mergeCell ref="A11:H13"/>
    <mergeCell ref="B15:D15"/>
    <mergeCell ref="E15:G15"/>
    <mergeCell ref="B16:D16"/>
    <mergeCell ref="E16:G16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866E-DB85-584D-9B6C-DFF363D0C6B7}">
  <dimension ref="A1:F55"/>
  <sheetViews>
    <sheetView topLeftCell="A22" zoomScale="114" zoomScaleNormal="100" zoomScaleSheetLayoutView="61" workbookViewId="0">
      <selection activeCell="D51" sqref="D51"/>
    </sheetView>
  </sheetViews>
  <sheetFormatPr defaultColWidth="8.88671875" defaultRowHeight="14.4" x14ac:dyDescent="0.3"/>
  <cols>
    <col min="1" max="1" width="24.44140625" bestFit="1" customWidth="1"/>
    <col min="2" max="2" width="21.109375" style="3" bestFit="1" customWidth="1"/>
    <col min="3" max="3" width="21.109375" style="3" customWidth="1"/>
    <col min="4" max="4" width="20.88671875" style="3" bestFit="1" customWidth="1"/>
    <col min="5" max="5" width="11.109375" bestFit="1" customWidth="1"/>
    <col min="6" max="6" width="10.44140625" bestFit="1" customWidth="1"/>
  </cols>
  <sheetData>
    <row r="1" spans="1:6" x14ac:dyDescent="0.3">
      <c r="B1" s="9" t="s">
        <v>76</v>
      </c>
      <c r="C1" s="9" t="s">
        <v>77</v>
      </c>
      <c r="D1" s="9" t="s">
        <v>78</v>
      </c>
    </row>
    <row r="2" spans="1:6" x14ac:dyDescent="0.3">
      <c r="A2" s="2" t="s">
        <v>2</v>
      </c>
    </row>
    <row r="3" spans="1:6" x14ac:dyDescent="0.3">
      <c r="A3" t="s">
        <v>3</v>
      </c>
      <c r="B3" s="4">
        <v>23000</v>
      </c>
      <c r="C3" s="4">
        <v>21285</v>
      </c>
      <c r="D3" s="4">
        <v>23000</v>
      </c>
    </row>
    <row r="4" spans="1:6" x14ac:dyDescent="0.3">
      <c r="A4" t="s">
        <v>4</v>
      </c>
      <c r="B4" s="4"/>
      <c r="C4" s="4">
        <v>225</v>
      </c>
      <c r="D4" s="4">
        <v>100</v>
      </c>
    </row>
    <row r="5" spans="1:6" x14ac:dyDescent="0.3">
      <c r="A5" t="s">
        <v>5</v>
      </c>
      <c r="B5" s="4">
        <v>3600</v>
      </c>
      <c r="C5" s="4">
        <v>5200</v>
      </c>
      <c r="D5" s="4">
        <v>4000</v>
      </c>
      <c r="F5" s="1"/>
    </row>
    <row r="6" spans="1:6" x14ac:dyDescent="0.3">
      <c r="A6" t="s">
        <v>6</v>
      </c>
      <c r="B6" s="4">
        <f>24*4*1000</f>
        <v>96000</v>
      </c>
      <c r="C6" s="4">
        <v>81600</v>
      </c>
      <c r="D6" s="4">
        <f>850*24*4</f>
        <v>81600</v>
      </c>
      <c r="F6" s="1"/>
    </row>
    <row r="7" spans="1:6" x14ac:dyDescent="0.3">
      <c r="A7" t="s">
        <v>79</v>
      </c>
      <c r="B7" s="4">
        <v>25608</v>
      </c>
      <c r="C7" s="4">
        <v>25608</v>
      </c>
      <c r="D7" s="4">
        <v>30000</v>
      </c>
      <c r="F7" s="1"/>
    </row>
    <row r="8" spans="1:6" x14ac:dyDescent="0.3">
      <c r="A8" t="s">
        <v>80</v>
      </c>
      <c r="B8" s="4">
        <f>24*10800</f>
        <v>259200</v>
      </c>
      <c r="C8" s="4">
        <v>10800</v>
      </c>
      <c r="D8" s="4">
        <v>0</v>
      </c>
      <c r="F8" s="1"/>
    </row>
    <row r="9" spans="1:6" x14ac:dyDescent="0.3">
      <c r="A9" t="s">
        <v>7</v>
      </c>
      <c r="B9" s="4">
        <v>0</v>
      </c>
      <c r="C9" s="4">
        <v>-20</v>
      </c>
      <c r="D9" s="4">
        <v>20</v>
      </c>
    </row>
    <row r="10" spans="1:6" ht="16.2" x14ac:dyDescent="0.45">
      <c r="A10" t="s">
        <v>8</v>
      </c>
      <c r="B10" s="5">
        <v>700</v>
      </c>
      <c r="C10" s="5">
        <v>970</v>
      </c>
      <c r="D10" s="5">
        <v>850</v>
      </c>
    </row>
    <row r="11" spans="1:6" ht="13.5" customHeight="1" x14ac:dyDescent="0.3">
      <c r="A11" s="2" t="s">
        <v>9</v>
      </c>
      <c r="B11" s="4">
        <f>SUM(B3:B10)</f>
        <v>408108</v>
      </c>
      <c r="C11" s="4">
        <f>SUM(C3:C10)</f>
        <v>145668</v>
      </c>
      <c r="D11" s="4">
        <f>SUM(D3:D10)</f>
        <v>139570</v>
      </c>
    </row>
    <row r="12" spans="1:6" x14ac:dyDescent="0.3">
      <c r="A12" s="2" t="s">
        <v>10</v>
      </c>
    </row>
    <row r="13" spans="1:6" x14ac:dyDescent="0.3">
      <c r="A13" s="2" t="s">
        <v>11</v>
      </c>
    </row>
    <row r="14" spans="1:6" x14ac:dyDescent="0.3">
      <c r="A14" t="s">
        <v>12</v>
      </c>
      <c r="B14" s="4">
        <v>500</v>
      </c>
      <c r="C14" s="4">
        <v>350</v>
      </c>
      <c r="D14" s="4">
        <v>350</v>
      </c>
    </row>
    <row r="15" spans="1:6" x14ac:dyDescent="0.3">
      <c r="A15" t="s">
        <v>13</v>
      </c>
      <c r="B15" s="4">
        <v>200</v>
      </c>
      <c r="C15" s="4">
        <v>90</v>
      </c>
      <c r="D15" s="4">
        <v>100</v>
      </c>
    </row>
    <row r="16" spans="1:6" x14ac:dyDescent="0.3">
      <c r="A16" t="s">
        <v>14</v>
      </c>
      <c r="B16" s="4">
        <v>100</v>
      </c>
      <c r="C16" s="4">
        <v>0</v>
      </c>
      <c r="D16" s="4">
        <v>100</v>
      </c>
    </row>
    <row r="17" spans="1:4" x14ac:dyDescent="0.3">
      <c r="A17" t="s">
        <v>15</v>
      </c>
      <c r="B17" s="4">
        <v>5500</v>
      </c>
      <c r="C17" s="4">
        <v>5400</v>
      </c>
      <c r="D17" s="4">
        <f>450*12</f>
        <v>5400</v>
      </c>
    </row>
    <row r="18" spans="1:4" x14ac:dyDescent="0.3">
      <c r="A18" t="s">
        <v>16</v>
      </c>
      <c r="B18" s="4">
        <v>9700</v>
      </c>
      <c r="C18" s="4">
        <v>13700</v>
      </c>
      <c r="D18" s="27">
        <v>4000</v>
      </c>
    </row>
    <row r="19" spans="1:4" x14ac:dyDescent="0.3">
      <c r="A19" t="s">
        <v>17</v>
      </c>
      <c r="B19" s="4">
        <v>4800</v>
      </c>
      <c r="C19" s="4">
        <f>475*12</f>
        <v>5700</v>
      </c>
      <c r="D19" s="4">
        <v>5700</v>
      </c>
    </row>
    <row r="20" spans="1:4" x14ac:dyDescent="0.3">
      <c r="A20" t="s">
        <v>81</v>
      </c>
      <c r="B20" s="4">
        <v>0</v>
      </c>
      <c r="C20" s="4">
        <v>15</v>
      </c>
      <c r="D20" s="4">
        <v>0</v>
      </c>
    </row>
    <row r="21" spans="1:4" x14ac:dyDescent="0.3">
      <c r="A21" t="s">
        <v>18</v>
      </c>
      <c r="B21" s="4">
        <v>300</v>
      </c>
      <c r="C21" s="4">
        <v>356</v>
      </c>
      <c r="D21" s="4">
        <v>360</v>
      </c>
    </row>
    <row r="22" spans="1:4" ht="16.2" x14ac:dyDescent="0.45">
      <c r="A22" t="s">
        <v>19</v>
      </c>
      <c r="B22" s="6">
        <v>250</v>
      </c>
      <c r="C22" s="5">
        <v>230</v>
      </c>
      <c r="D22" s="6">
        <v>250</v>
      </c>
    </row>
    <row r="23" spans="1:4" x14ac:dyDescent="0.3">
      <c r="A23" s="2" t="s">
        <v>20</v>
      </c>
      <c r="B23" s="4">
        <f>SUM(B14:B22)</f>
        <v>21350</v>
      </c>
      <c r="C23" s="4">
        <f>SUM(C14:C22)</f>
        <v>25841</v>
      </c>
      <c r="D23" s="4">
        <f>SUM(D14:D22)</f>
        <v>16260</v>
      </c>
    </row>
    <row r="24" spans="1:4" x14ac:dyDescent="0.3">
      <c r="A24" s="2" t="s">
        <v>21</v>
      </c>
      <c r="B24" s="4"/>
      <c r="D24" s="4"/>
    </row>
    <row r="25" spans="1:4" x14ac:dyDescent="0.3">
      <c r="A25" t="s">
        <v>22</v>
      </c>
      <c r="B25" s="4">
        <v>100</v>
      </c>
      <c r="C25" s="24">
        <v>1150</v>
      </c>
      <c r="D25" s="4">
        <v>1200</v>
      </c>
    </row>
    <row r="26" spans="1:4" x14ac:dyDescent="0.3">
      <c r="A26" t="s">
        <v>23</v>
      </c>
      <c r="B26" s="4">
        <v>1500</v>
      </c>
      <c r="C26" s="24">
        <v>1820</v>
      </c>
      <c r="D26" s="4">
        <v>2000</v>
      </c>
    </row>
    <row r="27" spans="1:4" x14ac:dyDescent="0.3">
      <c r="A27" t="s">
        <v>82</v>
      </c>
      <c r="B27" s="4">
        <v>0</v>
      </c>
      <c r="C27" s="24">
        <v>6900</v>
      </c>
      <c r="D27" s="4">
        <v>500</v>
      </c>
    </row>
    <row r="28" spans="1:4" x14ac:dyDescent="0.3">
      <c r="A28" t="s">
        <v>24</v>
      </c>
      <c r="B28" s="4">
        <v>12600</v>
      </c>
      <c r="C28" s="24">
        <v>12000</v>
      </c>
      <c r="D28" s="4">
        <v>13000</v>
      </c>
    </row>
    <row r="29" spans="1:4" x14ac:dyDescent="0.3">
      <c r="A29" t="s">
        <v>25</v>
      </c>
      <c r="B29" s="4">
        <v>5200</v>
      </c>
      <c r="C29" s="24">
        <v>5184</v>
      </c>
      <c r="D29" s="4">
        <v>5200</v>
      </c>
    </row>
    <row r="30" spans="1:4" x14ac:dyDescent="0.3">
      <c r="A30" t="s">
        <v>26</v>
      </c>
      <c r="B30" s="4">
        <v>2250</v>
      </c>
      <c r="C30" s="24">
        <v>200</v>
      </c>
      <c r="D30" s="4">
        <v>1200</v>
      </c>
    </row>
    <row r="31" spans="1:4" x14ac:dyDescent="0.3">
      <c r="A31" t="s">
        <v>70</v>
      </c>
      <c r="B31" s="4">
        <v>1200</v>
      </c>
      <c r="C31" s="24">
        <v>900</v>
      </c>
      <c r="D31" s="4">
        <v>1200</v>
      </c>
    </row>
    <row r="32" spans="1:4" x14ac:dyDescent="0.3">
      <c r="A32" t="s">
        <v>27</v>
      </c>
      <c r="B32" s="4">
        <v>1000</v>
      </c>
      <c r="C32" s="24">
        <v>860</v>
      </c>
      <c r="D32" s="4">
        <v>500</v>
      </c>
    </row>
    <row r="33" spans="1:5" x14ac:dyDescent="0.3">
      <c r="A33" t="s">
        <v>28</v>
      </c>
      <c r="B33" s="4">
        <v>2000</v>
      </c>
      <c r="C33" s="24">
        <v>2000</v>
      </c>
      <c r="D33" s="4">
        <v>2000</v>
      </c>
    </row>
    <row r="34" spans="1:5" x14ac:dyDescent="0.3">
      <c r="A34" t="s">
        <v>29</v>
      </c>
      <c r="B34" s="4">
        <v>2500</v>
      </c>
      <c r="C34" s="24">
        <v>3500</v>
      </c>
      <c r="D34" s="4">
        <v>3500</v>
      </c>
    </row>
    <row r="35" spans="1:5" x14ac:dyDescent="0.3">
      <c r="A35" t="s">
        <v>31</v>
      </c>
      <c r="B35" s="4">
        <v>1500</v>
      </c>
      <c r="C35" s="24">
        <v>3100</v>
      </c>
      <c r="D35" s="4">
        <v>3100</v>
      </c>
    </row>
    <row r="36" spans="1:5" x14ac:dyDescent="0.3">
      <c r="A36" t="s">
        <v>32</v>
      </c>
      <c r="B36" s="4">
        <v>6500</v>
      </c>
      <c r="C36" s="24">
        <v>3900</v>
      </c>
      <c r="D36" s="4">
        <v>2500</v>
      </c>
    </row>
    <row r="37" spans="1:5" x14ac:dyDescent="0.3">
      <c r="A37" t="s">
        <v>33</v>
      </c>
      <c r="B37" s="4">
        <v>1800</v>
      </c>
      <c r="C37" s="24">
        <v>0</v>
      </c>
      <c r="D37" s="4">
        <v>500</v>
      </c>
    </row>
    <row r="38" spans="1:5" x14ac:dyDescent="0.3">
      <c r="A38" t="s">
        <v>34</v>
      </c>
      <c r="B38" s="4">
        <v>1000</v>
      </c>
      <c r="C38" s="24">
        <v>0</v>
      </c>
      <c r="D38" s="4">
        <v>500</v>
      </c>
    </row>
    <row r="39" spans="1:5" x14ac:dyDescent="0.3">
      <c r="A39" t="s">
        <v>35</v>
      </c>
      <c r="B39" s="4">
        <v>3000</v>
      </c>
      <c r="C39" s="24">
        <v>2500</v>
      </c>
      <c r="D39" s="4">
        <v>1500</v>
      </c>
    </row>
    <row r="40" spans="1:5" x14ac:dyDescent="0.3">
      <c r="A40" t="s">
        <v>36</v>
      </c>
      <c r="B40" s="4">
        <v>4500</v>
      </c>
      <c r="C40" s="24">
        <v>3750</v>
      </c>
      <c r="D40" s="4">
        <v>3800</v>
      </c>
    </row>
    <row r="41" spans="1:5" ht="16.2" x14ac:dyDescent="0.45">
      <c r="A41" t="s">
        <v>37</v>
      </c>
      <c r="B41" s="6">
        <v>2000</v>
      </c>
      <c r="C41" s="25">
        <v>1200</v>
      </c>
      <c r="D41" s="6">
        <v>1800</v>
      </c>
    </row>
    <row r="42" spans="1:5" x14ac:dyDescent="0.3">
      <c r="A42" s="2" t="s">
        <v>38</v>
      </c>
      <c r="B42" s="4">
        <f>SUM(B25:B41)</f>
        <v>48650</v>
      </c>
      <c r="C42" s="24">
        <f>SUM(C25:C41)</f>
        <v>48964</v>
      </c>
      <c r="D42" s="4">
        <f>SUM(D25:D41)</f>
        <v>44000</v>
      </c>
    </row>
    <row r="43" spans="1:5" x14ac:dyDescent="0.3">
      <c r="A43" s="2" t="s">
        <v>39</v>
      </c>
      <c r="B43" s="4"/>
      <c r="D43" s="4"/>
    </row>
    <row r="44" spans="1:5" x14ac:dyDescent="0.3">
      <c r="A44" t="s">
        <v>31</v>
      </c>
      <c r="B44" s="4">
        <v>5300</v>
      </c>
      <c r="C44" s="24">
        <v>4800</v>
      </c>
      <c r="D44" s="4">
        <v>4800</v>
      </c>
    </row>
    <row r="45" spans="1:5" x14ac:dyDescent="0.3">
      <c r="A45" t="s">
        <v>40</v>
      </c>
      <c r="B45" s="4">
        <v>18000</v>
      </c>
      <c r="C45" s="24">
        <v>18200</v>
      </c>
      <c r="D45" s="4">
        <v>18500</v>
      </c>
    </row>
    <row r="46" spans="1:5" x14ac:dyDescent="0.3">
      <c r="A46" t="s">
        <v>41</v>
      </c>
      <c r="B46" s="4">
        <v>2500</v>
      </c>
      <c r="C46" s="24">
        <v>487.92</v>
      </c>
      <c r="D46" s="4">
        <v>500</v>
      </c>
    </row>
    <row r="47" spans="1:5" x14ac:dyDescent="0.3">
      <c r="A47" t="s">
        <v>42</v>
      </c>
      <c r="B47" s="4">
        <v>17500</v>
      </c>
      <c r="C47" s="26">
        <v>17200</v>
      </c>
      <c r="D47" s="4">
        <v>17500</v>
      </c>
      <c r="E47" s="4"/>
    </row>
    <row r="48" spans="1:5" ht="16.2" x14ac:dyDescent="0.45">
      <c r="A48" t="s">
        <v>43</v>
      </c>
      <c r="B48" s="6">
        <v>10000</v>
      </c>
      <c r="C48" s="25">
        <v>8800</v>
      </c>
      <c r="D48" s="6">
        <v>9000</v>
      </c>
    </row>
    <row r="49" spans="1:4" x14ac:dyDescent="0.3">
      <c r="A49" s="2" t="s">
        <v>44</v>
      </c>
      <c r="B49" s="4">
        <f>SUM(B44:B48)</f>
        <v>53300</v>
      </c>
      <c r="C49" s="8">
        <f>SUM(C44:C48)</f>
        <v>49487.92</v>
      </c>
      <c r="D49" s="4">
        <f>SUM(D44:D48)</f>
        <v>50300</v>
      </c>
    </row>
    <row r="50" spans="1:4" x14ac:dyDescent="0.3">
      <c r="A50" t="s">
        <v>71</v>
      </c>
      <c r="B50" s="4">
        <v>24000</v>
      </c>
      <c r="C50" s="23">
        <v>25607</v>
      </c>
      <c r="D50" s="4">
        <v>29010</v>
      </c>
    </row>
    <row r="51" spans="1:4" x14ac:dyDescent="0.3">
      <c r="A51" s="2" t="s">
        <v>45</v>
      </c>
      <c r="B51" s="11">
        <f>SUM(B49+B42+B23)</f>
        <v>123300</v>
      </c>
      <c r="C51" s="10">
        <f>SUM(C23,C42,C49+C50)</f>
        <v>149899.91999999998</v>
      </c>
      <c r="D51" s="11">
        <f>SUM(D23+D42+D49+D50)</f>
        <v>139570</v>
      </c>
    </row>
    <row r="52" spans="1:4" ht="15" thickBot="1" x14ac:dyDescent="0.35"/>
    <row r="53" spans="1:4" x14ac:dyDescent="0.3">
      <c r="A53" s="42" t="s">
        <v>72</v>
      </c>
      <c r="B53" s="43"/>
      <c r="C53" s="43"/>
      <c r="D53" s="44"/>
    </row>
    <row r="54" spans="1:4" x14ac:dyDescent="0.3">
      <c r="A54" s="45"/>
      <c r="B54" s="46"/>
      <c r="C54" s="46"/>
      <c r="D54" s="47"/>
    </row>
    <row r="55" spans="1:4" ht="19.5" customHeight="1" thickBot="1" x14ac:dyDescent="0.35">
      <c r="A55" s="48"/>
      <c r="B55" s="49"/>
      <c r="C55" s="49"/>
      <c r="D55" s="50"/>
    </row>
  </sheetData>
  <mergeCells count="1">
    <mergeCell ref="A53:D55"/>
  </mergeCells>
  <pageMargins left="0.25" right="0.25" top="0.75" bottom="0.75" header="0.3" footer="0.3"/>
  <pageSetup scale="89" orientation="portrait" r:id="rId1"/>
  <headerFooter>
    <oddHeader>&amp;C&amp;"-,Bold"Ocean Sunrise Inc Budget for 2019 from January 1, 2019 to December 31, 2019</oddHeader>
  </headerFooter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E3DE-BB98-1145-B42B-65D0AD390170}">
  <dimension ref="A1:H16"/>
  <sheetViews>
    <sheetView view="pageBreakPreview" zoomScaleNormal="100" zoomScaleSheetLayoutView="100" workbookViewId="0">
      <selection activeCell="F2" sqref="F2"/>
    </sheetView>
  </sheetViews>
  <sheetFormatPr defaultColWidth="8.88671875" defaultRowHeight="14.4" x14ac:dyDescent="0.3"/>
  <cols>
    <col min="1" max="1" width="29.109375" bestFit="1" customWidth="1"/>
    <col min="3" max="3" width="8.109375" bestFit="1" customWidth="1"/>
    <col min="4" max="4" width="13.44140625" bestFit="1" customWidth="1"/>
    <col min="5" max="5" width="10.5546875" customWidth="1"/>
    <col min="6" max="6" width="11.44140625" customWidth="1"/>
    <col min="7" max="7" width="14.88671875" bestFit="1" customWidth="1"/>
    <col min="8" max="8" width="17" bestFit="1" customWidth="1"/>
  </cols>
  <sheetData>
    <row r="1" spans="1:8" ht="62.25" customHeight="1" x14ac:dyDescent="0.3">
      <c r="A1" s="51" t="s">
        <v>83</v>
      </c>
      <c r="B1" s="51"/>
      <c r="C1" s="51"/>
      <c r="D1" s="51"/>
      <c r="E1" s="51"/>
      <c r="F1" s="51"/>
      <c r="G1" s="51"/>
      <c r="H1" s="51"/>
    </row>
    <row r="2" spans="1:8" ht="57.6" x14ac:dyDescent="0.3">
      <c r="A2" s="12" t="s">
        <v>48</v>
      </c>
      <c r="B2" s="12" t="s">
        <v>49</v>
      </c>
      <c r="C2" s="12" t="s">
        <v>50</v>
      </c>
      <c r="D2" s="12" t="s">
        <v>51</v>
      </c>
      <c r="E2" s="12" t="s">
        <v>52</v>
      </c>
      <c r="F2" s="12" t="s">
        <v>84</v>
      </c>
      <c r="G2" s="12" t="s">
        <v>54</v>
      </c>
      <c r="H2" s="13" t="s">
        <v>55</v>
      </c>
    </row>
    <row r="3" spans="1:8" x14ac:dyDescent="0.3">
      <c r="A3" s="14" t="s">
        <v>56</v>
      </c>
      <c r="B3" s="15">
        <v>20</v>
      </c>
      <c r="C3" s="15">
        <v>16</v>
      </c>
      <c r="D3" s="16">
        <v>100000</v>
      </c>
      <c r="E3" s="15">
        <v>16.66667</v>
      </c>
      <c r="F3" s="16">
        <v>0</v>
      </c>
      <c r="G3" s="16">
        <f t="shared" ref="G3:G8" si="0">SUM(D3/C3)</f>
        <v>6250</v>
      </c>
      <c r="H3" s="17">
        <f t="shared" ref="H3:H8" si="1">SUM(G3*0.7)</f>
        <v>4375</v>
      </c>
    </row>
    <row r="4" spans="1:8" x14ac:dyDescent="0.3">
      <c r="A4" s="14" t="s">
        <v>57</v>
      </c>
      <c r="B4" s="15">
        <v>10</v>
      </c>
      <c r="C4" s="15">
        <v>6</v>
      </c>
      <c r="D4" s="16">
        <v>48000</v>
      </c>
      <c r="E4" s="15">
        <v>16.66667</v>
      </c>
      <c r="F4" s="16">
        <v>0</v>
      </c>
      <c r="G4" s="16">
        <f t="shared" si="0"/>
        <v>8000</v>
      </c>
      <c r="H4" s="17">
        <f t="shared" si="1"/>
        <v>5600</v>
      </c>
    </row>
    <row r="5" spans="1:8" x14ac:dyDescent="0.3">
      <c r="A5" s="14" t="s">
        <v>58</v>
      </c>
      <c r="B5" s="15">
        <v>8</v>
      </c>
      <c r="C5" s="15">
        <v>2</v>
      </c>
      <c r="D5" s="16">
        <v>80000</v>
      </c>
      <c r="E5" s="15">
        <v>16.66667</v>
      </c>
      <c r="F5" s="16">
        <v>0</v>
      </c>
      <c r="G5" s="16">
        <f t="shared" si="0"/>
        <v>40000</v>
      </c>
      <c r="H5" s="17">
        <f t="shared" si="1"/>
        <v>28000</v>
      </c>
    </row>
    <row r="6" spans="1:8" x14ac:dyDescent="0.3">
      <c r="A6" s="14" t="s">
        <v>59</v>
      </c>
      <c r="B6" s="15">
        <v>10</v>
      </c>
      <c r="C6" s="15">
        <v>5</v>
      </c>
      <c r="D6" s="16">
        <v>30000</v>
      </c>
      <c r="E6" s="15">
        <v>16.66667</v>
      </c>
      <c r="F6" s="16">
        <v>0</v>
      </c>
      <c r="G6" s="16">
        <f t="shared" si="0"/>
        <v>6000</v>
      </c>
      <c r="H6" s="17">
        <f t="shared" si="1"/>
        <v>4200</v>
      </c>
    </row>
    <row r="7" spans="1:8" x14ac:dyDescent="0.3">
      <c r="A7" s="14" t="s">
        <v>29</v>
      </c>
      <c r="B7" s="15">
        <v>25</v>
      </c>
      <c r="C7" s="15">
        <v>21</v>
      </c>
      <c r="D7" s="16">
        <v>15000</v>
      </c>
      <c r="E7" s="15">
        <v>16.66667</v>
      </c>
      <c r="F7" s="16">
        <v>0</v>
      </c>
      <c r="G7" s="16">
        <f t="shared" si="0"/>
        <v>714.28571428571433</v>
      </c>
      <c r="H7" s="17">
        <f t="shared" si="1"/>
        <v>500</v>
      </c>
    </row>
    <row r="8" spans="1:8" x14ac:dyDescent="0.3">
      <c r="A8" s="14" t="s">
        <v>60</v>
      </c>
      <c r="B8" s="15">
        <v>8</v>
      </c>
      <c r="C8" s="15">
        <v>3</v>
      </c>
      <c r="D8" s="16">
        <v>30000</v>
      </c>
      <c r="E8" s="15">
        <v>16.66667</v>
      </c>
      <c r="F8" s="16">
        <v>0</v>
      </c>
      <c r="G8" s="16">
        <f t="shared" si="0"/>
        <v>10000</v>
      </c>
      <c r="H8" s="17">
        <f t="shared" si="1"/>
        <v>7000</v>
      </c>
    </row>
    <row r="9" spans="1:8" x14ac:dyDescent="0.3">
      <c r="A9" s="14" t="s">
        <v>61</v>
      </c>
      <c r="B9" s="18"/>
      <c r="C9" s="18"/>
      <c r="D9" s="19">
        <f>SUM(D3:D8)</f>
        <v>303000</v>
      </c>
      <c r="E9" s="18"/>
      <c r="F9" s="20">
        <f>SUM(F3:F8)</f>
        <v>0</v>
      </c>
      <c r="G9" s="17">
        <f>SUM(G3:G8)</f>
        <v>70964.28571428571</v>
      </c>
      <c r="H9" s="17">
        <f>SUM(H3:H8)</f>
        <v>49675</v>
      </c>
    </row>
    <row r="10" spans="1:8" ht="15" thickBot="1" x14ac:dyDescent="0.35"/>
    <row r="11" spans="1:8" ht="15" customHeight="1" x14ac:dyDescent="0.3">
      <c r="A11" s="52" t="s">
        <v>62</v>
      </c>
      <c r="B11" s="53"/>
      <c r="C11" s="53"/>
      <c r="D11" s="53"/>
      <c r="E11" s="53"/>
      <c r="F11" s="53"/>
      <c r="G11" s="53"/>
      <c r="H11" s="54"/>
    </row>
    <row r="12" spans="1:8" x14ac:dyDescent="0.3">
      <c r="A12" s="55"/>
      <c r="B12" s="56"/>
      <c r="C12" s="56"/>
      <c r="D12" s="56"/>
      <c r="E12" s="56"/>
      <c r="F12" s="56"/>
      <c r="G12" s="56"/>
      <c r="H12" s="57"/>
    </row>
    <row r="13" spans="1:8" ht="15" thickBot="1" x14ac:dyDescent="0.35">
      <c r="A13" s="58"/>
      <c r="B13" s="59"/>
      <c r="C13" s="59"/>
      <c r="D13" s="59"/>
      <c r="E13" s="59"/>
      <c r="F13" s="59"/>
      <c r="G13" s="59"/>
      <c r="H13" s="60"/>
    </row>
    <row r="15" spans="1:8" ht="33.75" customHeight="1" x14ac:dyDescent="0.3">
      <c r="A15" s="21" t="s">
        <v>63</v>
      </c>
      <c r="B15" s="61" t="s">
        <v>64</v>
      </c>
      <c r="C15" s="61"/>
      <c r="D15" s="61"/>
      <c r="E15" s="61" t="s">
        <v>65</v>
      </c>
      <c r="F15" s="61"/>
      <c r="G15" s="61"/>
    </row>
    <row r="16" spans="1:8" ht="36" customHeight="1" x14ac:dyDescent="0.3">
      <c r="A16" s="22" t="s">
        <v>75</v>
      </c>
      <c r="B16" s="62">
        <f>SUM(G9/24/4)</f>
        <v>739.21130952380952</v>
      </c>
      <c r="C16" s="62"/>
      <c r="D16" s="62"/>
      <c r="E16" s="62">
        <f>SUM(H9/24/4)</f>
        <v>517.44791666666663</v>
      </c>
      <c r="F16" s="63"/>
      <c r="G16" s="63"/>
    </row>
  </sheetData>
  <mergeCells count="6">
    <mergeCell ref="A1:H1"/>
    <mergeCell ref="A11:H13"/>
    <mergeCell ref="B15:D15"/>
    <mergeCell ref="E15:G15"/>
    <mergeCell ref="B16:D16"/>
    <mergeCell ref="E16:G16"/>
  </mergeCells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8C6B-5706-410A-8F5E-412517866287}">
  <sheetPr>
    <tabColor rgb="FFFFFF00"/>
  </sheetPr>
  <dimension ref="A1:G57"/>
  <sheetViews>
    <sheetView zoomScaleNormal="100" zoomScaleSheetLayoutView="61" workbookViewId="0">
      <selection activeCell="M63" sqref="M63"/>
    </sheetView>
  </sheetViews>
  <sheetFormatPr defaultColWidth="8.88671875" defaultRowHeight="14.4" x14ac:dyDescent="0.3"/>
  <cols>
    <col min="1" max="1" width="24.44140625" bestFit="1" customWidth="1"/>
    <col min="2" max="2" width="21.109375" style="3" bestFit="1" customWidth="1"/>
    <col min="3" max="3" width="21.109375" style="3" customWidth="1"/>
    <col min="4" max="4" width="20.88671875" style="3" bestFit="1" customWidth="1"/>
    <col min="5" max="5" width="11.109375" bestFit="1" customWidth="1"/>
    <col min="6" max="6" width="10.44140625" bestFit="1" customWidth="1"/>
    <col min="7" max="7" width="10.109375" bestFit="1" customWidth="1"/>
  </cols>
  <sheetData>
    <row r="1" spans="1:6" s="28" customFormat="1" ht="28.8" x14ac:dyDescent="0.3">
      <c r="B1" s="29" t="s">
        <v>85</v>
      </c>
      <c r="C1" s="29" t="s">
        <v>86</v>
      </c>
      <c r="D1" s="29" t="s">
        <v>87</v>
      </c>
    </row>
    <row r="2" spans="1:6" x14ac:dyDescent="0.3">
      <c r="A2" s="2" t="s">
        <v>2</v>
      </c>
    </row>
    <row r="3" spans="1:6" x14ac:dyDescent="0.3">
      <c r="A3" t="s">
        <v>3</v>
      </c>
      <c r="B3" s="4">
        <v>23000</v>
      </c>
      <c r="C3" s="4">
        <v>23220</v>
      </c>
      <c r="D3" s="4">
        <v>23220</v>
      </c>
    </row>
    <row r="4" spans="1:6" x14ac:dyDescent="0.3">
      <c r="A4" t="s">
        <v>4</v>
      </c>
      <c r="B4" s="4">
        <v>100</v>
      </c>
      <c r="C4" s="4">
        <v>250</v>
      </c>
      <c r="D4" s="4">
        <v>250</v>
      </c>
    </row>
    <row r="5" spans="1:6" x14ac:dyDescent="0.3">
      <c r="A5" t="s">
        <v>5</v>
      </c>
      <c r="B5" s="4">
        <v>4000</v>
      </c>
      <c r="C5" s="4">
        <v>5000</v>
      </c>
      <c r="D5" s="4">
        <v>5000</v>
      </c>
      <c r="F5" s="1"/>
    </row>
    <row r="6" spans="1:6" x14ac:dyDescent="0.3">
      <c r="A6" t="s">
        <v>6</v>
      </c>
      <c r="B6" s="4">
        <v>81600</v>
      </c>
      <c r="C6" s="4">
        <v>81600</v>
      </c>
      <c r="D6" s="4">
        <f>925*24*4</f>
        <v>88800</v>
      </c>
      <c r="F6" s="1"/>
    </row>
    <row r="7" spans="1:6" x14ac:dyDescent="0.3">
      <c r="A7" t="s">
        <v>79</v>
      </c>
      <c r="B7" s="4">
        <v>30000</v>
      </c>
      <c r="C7" s="4">
        <v>32880</v>
      </c>
      <c r="D7" s="4">
        <v>37000</v>
      </c>
      <c r="F7" s="1"/>
    </row>
    <row r="8" spans="1:6" x14ac:dyDescent="0.3">
      <c r="A8" t="s">
        <v>88</v>
      </c>
      <c r="B8" s="4">
        <v>0</v>
      </c>
      <c r="C8" s="4">
        <v>350</v>
      </c>
      <c r="D8" s="4">
        <v>0</v>
      </c>
      <c r="F8" s="1"/>
    </row>
    <row r="9" spans="1:6" x14ac:dyDescent="0.3">
      <c r="A9" t="s">
        <v>7</v>
      </c>
      <c r="B9" s="4">
        <v>20</v>
      </c>
      <c r="C9" s="4">
        <v>0</v>
      </c>
      <c r="D9" s="4">
        <v>20</v>
      </c>
    </row>
    <row r="10" spans="1:6" ht="16.2" x14ac:dyDescent="0.45">
      <c r="A10" t="s">
        <v>8</v>
      </c>
      <c r="B10" s="5">
        <v>850</v>
      </c>
      <c r="C10" s="5">
        <v>730.4</v>
      </c>
      <c r="D10" s="5">
        <v>750</v>
      </c>
    </row>
    <row r="11" spans="1:6" ht="13.5" customHeight="1" x14ac:dyDescent="0.3">
      <c r="A11" s="2" t="s">
        <v>9</v>
      </c>
      <c r="B11" s="4">
        <f>SUM(B3:B10)</f>
        <v>139570</v>
      </c>
      <c r="C11" s="4">
        <f>SUM(C3:C10)</f>
        <v>144030.39999999999</v>
      </c>
      <c r="D11" s="4">
        <f>SUM(D3:D10)</f>
        <v>155040</v>
      </c>
    </row>
    <row r="12" spans="1:6" x14ac:dyDescent="0.3">
      <c r="A12" s="2" t="s">
        <v>10</v>
      </c>
    </row>
    <row r="13" spans="1:6" x14ac:dyDescent="0.3">
      <c r="A13" s="2" t="s">
        <v>11</v>
      </c>
    </row>
    <row r="14" spans="1:6" x14ac:dyDescent="0.3">
      <c r="A14" t="s">
        <v>12</v>
      </c>
      <c r="B14" s="4">
        <v>350</v>
      </c>
      <c r="C14" s="4">
        <v>21.5</v>
      </c>
      <c r="D14" s="4">
        <v>350</v>
      </c>
    </row>
    <row r="15" spans="1:6" x14ac:dyDescent="0.3">
      <c r="A15" t="s">
        <v>13</v>
      </c>
      <c r="B15" s="4">
        <v>100</v>
      </c>
      <c r="C15" s="4">
        <v>8.5</v>
      </c>
      <c r="D15" s="4">
        <v>10</v>
      </c>
    </row>
    <row r="16" spans="1:6" x14ac:dyDescent="0.3">
      <c r="A16" t="s">
        <v>14</v>
      </c>
      <c r="B16" s="4">
        <v>100</v>
      </c>
      <c r="C16" s="4">
        <v>10</v>
      </c>
      <c r="D16" s="4">
        <v>10</v>
      </c>
    </row>
    <row r="17" spans="1:7" x14ac:dyDescent="0.3">
      <c r="A17" t="s">
        <v>15</v>
      </c>
      <c r="B17" s="4">
        <v>5400</v>
      </c>
      <c r="C17" s="4">
        <v>5863.56</v>
      </c>
      <c r="D17" s="4">
        <f>450*12</f>
        <v>5400</v>
      </c>
    </row>
    <row r="18" spans="1:7" x14ac:dyDescent="0.3">
      <c r="A18" t="s">
        <v>16</v>
      </c>
      <c r="B18" s="4">
        <v>4000</v>
      </c>
      <c r="C18" s="4">
        <v>1556.1</v>
      </c>
      <c r="D18" s="24">
        <v>1500</v>
      </c>
    </row>
    <row r="19" spans="1:7" x14ac:dyDescent="0.3">
      <c r="A19" t="s">
        <v>17</v>
      </c>
      <c r="B19" s="4">
        <v>5700</v>
      </c>
      <c r="C19" s="4">
        <v>5126.3500000000004</v>
      </c>
      <c r="D19" s="4">
        <v>5200</v>
      </c>
    </row>
    <row r="20" spans="1:7" x14ac:dyDescent="0.3">
      <c r="A20" t="s">
        <v>81</v>
      </c>
      <c r="B20" s="4">
        <v>0</v>
      </c>
      <c r="C20" s="4"/>
      <c r="D20" s="4">
        <v>0</v>
      </c>
    </row>
    <row r="21" spans="1:7" x14ac:dyDescent="0.3">
      <c r="A21" t="s">
        <v>18</v>
      </c>
      <c r="B21" s="4">
        <v>360</v>
      </c>
      <c r="C21" s="4">
        <v>3282.9</v>
      </c>
      <c r="D21" s="4">
        <v>360</v>
      </c>
    </row>
    <row r="22" spans="1:7" ht="16.2" x14ac:dyDescent="0.45">
      <c r="A22" t="s">
        <v>19</v>
      </c>
      <c r="B22" s="6">
        <v>250</v>
      </c>
      <c r="C22" s="5">
        <v>0</v>
      </c>
      <c r="D22" s="6">
        <v>250</v>
      </c>
    </row>
    <row r="23" spans="1:7" x14ac:dyDescent="0.3">
      <c r="A23" s="2" t="s">
        <v>20</v>
      </c>
      <c r="B23" s="4">
        <f>SUM(B14:B22)</f>
        <v>16260</v>
      </c>
      <c r="C23" s="4">
        <f>SUM(C14:C22)</f>
        <v>15868.91</v>
      </c>
      <c r="D23" s="4">
        <f>SUM(D14:D22)</f>
        <v>13080</v>
      </c>
    </row>
    <row r="24" spans="1:7" x14ac:dyDescent="0.3">
      <c r="A24" s="2" t="s">
        <v>21</v>
      </c>
      <c r="B24" s="4"/>
      <c r="D24" s="4"/>
      <c r="G24" s="1">
        <f>D11-D53</f>
        <v>0</v>
      </c>
    </row>
    <row r="25" spans="1:7" x14ac:dyDescent="0.3">
      <c r="A25" t="s">
        <v>22</v>
      </c>
      <c r="B25" s="4">
        <v>1200</v>
      </c>
      <c r="C25" s="24"/>
      <c r="D25" s="4">
        <v>1200</v>
      </c>
    </row>
    <row r="26" spans="1:7" x14ac:dyDescent="0.3">
      <c r="A26" t="s">
        <v>23</v>
      </c>
      <c r="B26" s="4">
        <v>2000</v>
      </c>
      <c r="C26" s="24">
        <v>19894.41</v>
      </c>
      <c r="D26" s="4">
        <v>1500</v>
      </c>
    </row>
    <row r="27" spans="1:7" x14ac:dyDescent="0.3">
      <c r="A27" t="s">
        <v>82</v>
      </c>
      <c r="B27" s="4">
        <v>500</v>
      </c>
      <c r="C27" s="24"/>
      <c r="D27" s="4">
        <v>1530</v>
      </c>
    </row>
    <row r="28" spans="1:7" x14ac:dyDescent="0.3">
      <c r="A28" t="s">
        <v>24</v>
      </c>
      <c r="B28" s="4">
        <v>13000</v>
      </c>
      <c r="C28" s="24">
        <v>10050</v>
      </c>
      <c r="D28" s="4">
        <v>11000</v>
      </c>
    </row>
    <row r="29" spans="1:7" x14ac:dyDescent="0.3">
      <c r="A29" t="s">
        <v>25</v>
      </c>
      <c r="B29" s="4">
        <v>5200</v>
      </c>
      <c r="C29" s="24">
        <v>6480</v>
      </c>
      <c r="D29" s="4">
        <v>6480</v>
      </c>
    </row>
    <row r="30" spans="1:7" x14ac:dyDescent="0.3">
      <c r="A30" t="s">
        <v>26</v>
      </c>
      <c r="B30" s="4">
        <v>1200</v>
      </c>
      <c r="C30" s="24">
        <f>1150+1603.3+378.35</f>
        <v>3131.65</v>
      </c>
      <c r="D30" s="4">
        <v>3200</v>
      </c>
    </row>
    <row r="31" spans="1:7" x14ac:dyDescent="0.3">
      <c r="A31" t="s">
        <v>70</v>
      </c>
      <c r="B31" s="4">
        <v>1200</v>
      </c>
      <c r="C31" s="24">
        <v>740</v>
      </c>
      <c r="D31" s="4">
        <v>750</v>
      </c>
    </row>
    <row r="32" spans="1:7" x14ac:dyDescent="0.3">
      <c r="A32" t="s">
        <v>27</v>
      </c>
      <c r="B32" s="4">
        <v>500</v>
      </c>
      <c r="C32" s="24">
        <v>0</v>
      </c>
      <c r="D32" s="4">
        <v>500</v>
      </c>
    </row>
    <row r="33" spans="1:5" x14ac:dyDescent="0.3">
      <c r="A33" t="s">
        <v>28</v>
      </c>
      <c r="B33" s="4">
        <v>2000</v>
      </c>
      <c r="C33" s="24">
        <v>680.41</v>
      </c>
      <c r="D33" s="4">
        <v>3700</v>
      </c>
    </row>
    <row r="34" spans="1:5" x14ac:dyDescent="0.3">
      <c r="A34" t="s">
        <v>29</v>
      </c>
      <c r="B34" s="4">
        <v>3500</v>
      </c>
      <c r="C34" s="24">
        <v>3599.32</v>
      </c>
      <c r="D34" s="4">
        <v>3600</v>
      </c>
    </row>
    <row r="35" spans="1:5" x14ac:dyDescent="0.3">
      <c r="A35" t="s">
        <v>31</v>
      </c>
      <c r="B35" s="4">
        <v>3100</v>
      </c>
      <c r="C35" s="24">
        <v>2375</v>
      </c>
      <c r="D35" s="4">
        <v>3000</v>
      </c>
    </row>
    <row r="36" spans="1:5" x14ac:dyDescent="0.3">
      <c r="A36" t="s">
        <v>32</v>
      </c>
      <c r="B36" s="4">
        <v>2500</v>
      </c>
      <c r="C36" s="24">
        <v>12832.49</v>
      </c>
      <c r="D36" s="4">
        <v>5600</v>
      </c>
      <c r="E36">
        <f>35330/24</f>
        <v>1472.0833333333333</v>
      </c>
    </row>
    <row r="37" spans="1:5" x14ac:dyDescent="0.3">
      <c r="A37" t="s">
        <v>33</v>
      </c>
      <c r="B37" s="4">
        <v>500</v>
      </c>
      <c r="C37" s="24">
        <v>0</v>
      </c>
      <c r="D37" s="4">
        <v>500</v>
      </c>
    </row>
    <row r="38" spans="1:5" x14ac:dyDescent="0.3">
      <c r="A38" t="s">
        <v>34</v>
      </c>
      <c r="B38" s="4">
        <v>500</v>
      </c>
      <c r="C38" s="24"/>
      <c r="D38" s="4">
        <v>500</v>
      </c>
    </row>
    <row r="39" spans="1:5" x14ac:dyDescent="0.3">
      <c r="A39" t="s">
        <v>35</v>
      </c>
      <c r="B39" s="4">
        <v>1500</v>
      </c>
      <c r="C39" s="24">
        <v>247.45</v>
      </c>
      <c r="D39" s="4">
        <v>1000</v>
      </c>
    </row>
    <row r="40" spans="1:5" x14ac:dyDescent="0.3">
      <c r="A40" t="s">
        <v>36</v>
      </c>
      <c r="B40" s="4">
        <v>3800</v>
      </c>
      <c r="C40" s="24">
        <v>3102</v>
      </c>
      <c r="D40" s="4">
        <v>3200</v>
      </c>
    </row>
    <row r="41" spans="1:5" ht="16.2" x14ac:dyDescent="0.45">
      <c r="A41" t="s">
        <v>37</v>
      </c>
      <c r="B41" s="6">
        <v>1800</v>
      </c>
      <c r="C41" s="25">
        <v>2572</v>
      </c>
      <c r="D41" s="6">
        <v>2600</v>
      </c>
    </row>
    <row r="42" spans="1:5" x14ac:dyDescent="0.3">
      <c r="A42" s="2" t="s">
        <v>38</v>
      </c>
      <c r="B42" s="4">
        <f>SUM(B25:B41)</f>
        <v>44000</v>
      </c>
      <c r="C42" s="24">
        <f>SUM(C25:C41)</f>
        <v>65704.73000000001</v>
      </c>
      <c r="D42" s="4">
        <f>SUM(D25:D41)</f>
        <v>49860</v>
      </c>
    </row>
    <row r="43" spans="1:5" x14ac:dyDescent="0.3">
      <c r="A43" s="2" t="s">
        <v>39</v>
      </c>
      <c r="B43" s="4"/>
      <c r="D43" s="4"/>
    </row>
    <row r="44" spans="1:5" x14ac:dyDescent="0.3">
      <c r="A44" t="s">
        <v>31</v>
      </c>
      <c r="B44" s="4">
        <v>4800</v>
      </c>
      <c r="C44" s="24">
        <v>5155.1499999999996</v>
      </c>
      <c r="D44" s="4">
        <v>5200</v>
      </c>
    </row>
    <row r="45" spans="1:5" x14ac:dyDescent="0.3">
      <c r="A45" t="s">
        <v>40</v>
      </c>
      <c r="B45" s="4">
        <v>18500</v>
      </c>
      <c r="C45" s="24">
        <v>20289.16</v>
      </c>
      <c r="D45" s="4">
        <v>21000</v>
      </c>
      <c r="E45" s="31">
        <v>44986</v>
      </c>
    </row>
    <row r="46" spans="1:5" x14ac:dyDescent="0.3">
      <c r="A46" t="s">
        <v>41</v>
      </c>
      <c r="B46" s="4">
        <v>500</v>
      </c>
      <c r="C46" s="24">
        <v>9156.6299999999992</v>
      </c>
      <c r="D46" s="4">
        <v>2400</v>
      </c>
    </row>
    <row r="47" spans="1:5" x14ac:dyDescent="0.3">
      <c r="A47" t="s">
        <v>42</v>
      </c>
      <c r="B47" s="4">
        <v>17500</v>
      </c>
      <c r="C47" s="26">
        <v>19453.78</v>
      </c>
      <c r="D47" s="4">
        <v>19500</v>
      </c>
      <c r="E47" s="4"/>
    </row>
    <row r="48" spans="1:5" ht="16.2" x14ac:dyDescent="0.45">
      <c r="A48" t="s">
        <v>43</v>
      </c>
      <c r="B48" s="6">
        <v>9000</v>
      </c>
      <c r="C48" s="25">
        <v>5993.1</v>
      </c>
      <c r="D48" s="6">
        <v>7000</v>
      </c>
    </row>
    <row r="49" spans="1:4" x14ac:dyDescent="0.3">
      <c r="A49" s="2" t="s">
        <v>44</v>
      </c>
      <c r="B49" s="4">
        <f>SUM(B44:B48)</f>
        <v>50300</v>
      </c>
      <c r="C49" s="8">
        <f>SUM(C44:C48)</f>
        <v>60047.819999999992</v>
      </c>
      <c r="D49" s="4">
        <f>SUM(D44:D48)</f>
        <v>55100</v>
      </c>
    </row>
    <row r="50" spans="1:4" x14ac:dyDescent="0.3">
      <c r="A50" t="s">
        <v>71</v>
      </c>
      <c r="B50" s="4">
        <v>29010</v>
      </c>
      <c r="C50" s="23">
        <v>32859</v>
      </c>
      <c r="D50" s="4">
        <v>37000</v>
      </c>
    </row>
    <row r="51" spans="1:4" x14ac:dyDescent="0.3">
      <c r="A51" t="s">
        <v>89</v>
      </c>
      <c r="B51" s="4">
        <v>0</v>
      </c>
      <c r="C51" s="23">
        <v>5000</v>
      </c>
      <c r="D51" s="4">
        <v>0</v>
      </c>
    </row>
    <row r="52" spans="1:4" x14ac:dyDescent="0.3">
      <c r="A52" t="s">
        <v>90</v>
      </c>
      <c r="B52" s="4"/>
      <c r="C52" s="30">
        <f>(4919+4924.58+240)</f>
        <v>10083.58</v>
      </c>
      <c r="D52" s="4">
        <v>0</v>
      </c>
    </row>
    <row r="53" spans="1:4" x14ac:dyDescent="0.3">
      <c r="A53" s="2" t="s">
        <v>45</v>
      </c>
      <c r="B53" s="11">
        <f>SUM(B23+B42+B49+B52)</f>
        <v>110560</v>
      </c>
      <c r="C53" s="11">
        <f>SUM(C23+C42+C49+C50)-C52</f>
        <v>164396.88000000003</v>
      </c>
      <c r="D53" s="11">
        <f>SUM(D50+D49+D42+D23)</f>
        <v>155040</v>
      </c>
    </row>
    <row r="54" spans="1:4" ht="15" thickBot="1" x14ac:dyDescent="0.35">
      <c r="C54" s="3">
        <v>164896.59</v>
      </c>
    </row>
    <row r="55" spans="1:4" x14ac:dyDescent="0.3">
      <c r="A55" s="64" t="s">
        <v>91</v>
      </c>
      <c r="B55" s="65"/>
      <c r="C55" s="65"/>
      <c r="D55" s="66"/>
    </row>
    <row r="56" spans="1:4" x14ac:dyDescent="0.3">
      <c r="A56" s="67"/>
      <c r="B56" s="68"/>
      <c r="C56" s="68"/>
      <c r="D56" s="69"/>
    </row>
    <row r="57" spans="1:4" ht="19.5" customHeight="1" thickBot="1" x14ac:dyDescent="0.35">
      <c r="A57" s="70"/>
      <c r="B57" s="71"/>
      <c r="C57" s="71"/>
      <c r="D57" s="72"/>
    </row>
  </sheetData>
  <mergeCells count="1">
    <mergeCell ref="A55:D57"/>
  </mergeCells>
  <pageMargins left="0.25" right="0.25" top="0.75" bottom="0.75" header="0.3" footer="0.3"/>
  <pageSetup scale="89" orientation="portrait" r:id="rId1"/>
  <headerFooter>
    <oddHeader>&amp;C&amp;"-,Bold"Ocean Sunrise Inc Budget for 2019 from January 1, 2019 to December 31, 2019</oddHeader>
  </headerFooter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386E-B856-4D80-95DB-F086C9E968ED}">
  <sheetPr>
    <tabColor rgb="FFFFFF00"/>
  </sheetPr>
  <dimension ref="A1:H16"/>
  <sheetViews>
    <sheetView view="pageBreakPreview" zoomScaleNormal="100" zoomScaleSheetLayoutView="100" workbookViewId="0">
      <selection activeCell="K7" sqref="K7"/>
    </sheetView>
  </sheetViews>
  <sheetFormatPr defaultColWidth="8.88671875" defaultRowHeight="14.4" x14ac:dyDescent="0.3"/>
  <cols>
    <col min="1" max="1" width="29.109375" bestFit="1" customWidth="1"/>
    <col min="3" max="3" width="8.109375" bestFit="1" customWidth="1"/>
    <col min="4" max="4" width="13.44140625" bestFit="1" customWidth="1"/>
    <col min="5" max="5" width="10.5546875" customWidth="1"/>
    <col min="6" max="6" width="11.44140625" customWidth="1"/>
    <col min="7" max="7" width="14.88671875" bestFit="1" customWidth="1"/>
    <col min="8" max="8" width="17" bestFit="1" customWidth="1"/>
  </cols>
  <sheetData>
    <row r="1" spans="1:8" ht="62.25" customHeight="1" x14ac:dyDescent="0.3">
      <c r="A1" s="51" t="s">
        <v>92</v>
      </c>
      <c r="B1" s="51"/>
      <c r="C1" s="51"/>
      <c r="D1" s="51"/>
      <c r="E1" s="51"/>
      <c r="F1" s="51"/>
      <c r="G1" s="51"/>
      <c r="H1" s="51"/>
    </row>
    <row r="2" spans="1:8" ht="57.6" x14ac:dyDescent="0.3">
      <c r="A2" s="12" t="s">
        <v>48</v>
      </c>
      <c r="B2" s="12" t="s">
        <v>49</v>
      </c>
      <c r="C2" s="12" t="s">
        <v>50</v>
      </c>
      <c r="D2" s="12" t="s">
        <v>51</v>
      </c>
      <c r="E2" s="12" t="s">
        <v>52</v>
      </c>
      <c r="F2" s="12" t="s">
        <v>93</v>
      </c>
      <c r="G2" s="12" t="s">
        <v>54</v>
      </c>
      <c r="H2" s="13" t="s">
        <v>55</v>
      </c>
    </row>
    <row r="3" spans="1:8" x14ac:dyDescent="0.3">
      <c r="A3" s="14" t="s">
        <v>56</v>
      </c>
      <c r="B3" s="15">
        <v>20</v>
      </c>
      <c r="C3" s="15">
        <v>15</v>
      </c>
      <c r="D3" s="16">
        <v>100000</v>
      </c>
      <c r="E3" s="15">
        <v>16.66667</v>
      </c>
      <c r="F3" s="16">
        <v>0</v>
      </c>
      <c r="G3" s="16">
        <f t="shared" ref="G3:G8" si="0">SUM(D3/C3)</f>
        <v>6666.666666666667</v>
      </c>
      <c r="H3" s="17">
        <f t="shared" ref="H3:H8" si="1">SUM(G3*0.7)</f>
        <v>4666.666666666667</v>
      </c>
    </row>
    <row r="4" spans="1:8" x14ac:dyDescent="0.3">
      <c r="A4" s="14" t="s">
        <v>57</v>
      </c>
      <c r="B4" s="15">
        <v>10</v>
      </c>
      <c r="C4" s="15">
        <v>5</v>
      </c>
      <c r="D4" s="16">
        <v>48000</v>
      </c>
      <c r="E4" s="15">
        <v>16.66667</v>
      </c>
      <c r="F4" s="16">
        <v>0</v>
      </c>
      <c r="G4" s="16">
        <f t="shared" si="0"/>
        <v>9600</v>
      </c>
      <c r="H4" s="17">
        <f t="shared" si="1"/>
        <v>6720</v>
      </c>
    </row>
    <row r="5" spans="1:8" x14ac:dyDescent="0.3">
      <c r="A5" s="14" t="s">
        <v>58</v>
      </c>
      <c r="B5" s="15">
        <v>8</v>
      </c>
      <c r="C5" s="15">
        <v>1</v>
      </c>
      <c r="D5" s="16">
        <v>80000</v>
      </c>
      <c r="E5" s="15">
        <v>16.66667</v>
      </c>
      <c r="F5" s="16">
        <v>0</v>
      </c>
      <c r="G5" s="16">
        <f t="shared" si="0"/>
        <v>80000</v>
      </c>
      <c r="H5" s="17">
        <f t="shared" si="1"/>
        <v>56000</v>
      </c>
    </row>
    <row r="6" spans="1:8" x14ac:dyDescent="0.3">
      <c r="A6" s="14" t="s">
        <v>59</v>
      </c>
      <c r="B6" s="15">
        <v>10</v>
      </c>
      <c r="C6" s="15">
        <v>4</v>
      </c>
      <c r="D6" s="16">
        <v>30000</v>
      </c>
      <c r="E6" s="15">
        <v>16.66667</v>
      </c>
      <c r="F6" s="16">
        <v>0</v>
      </c>
      <c r="G6" s="16">
        <f t="shared" si="0"/>
        <v>7500</v>
      </c>
      <c r="H6" s="17">
        <f t="shared" si="1"/>
        <v>5250</v>
      </c>
    </row>
    <row r="7" spans="1:8" x14ac:dyDescent="0.3">
      <c r="A7" s="14" t="s">
        <v>29</v>
      </c>
      <c r="B7" s="15">
        <v>25</v>
      </c>
      <c r="C7" s="15">
        <v>20</v>
      </c>
      <c r="D7" s="16">
        <v>15000</v>
      </c>
      <c r="E7" s="15">
        <v>16.66667</v>
      </c>
      <c r="F7" s="16">
        <v>0</v>
      </c>
      <c r="G7" s="16">
        <f t="shared" si="0"/>
        <v>750</v>
      </c>
      <c r="H7" s="17">
        <f t="shared" si="1"/>
        <v>525</v>
      </c>
    </row>
    <row r="8" spans="1:8" x14ac:dyDescent="0.3">
      <c r="A8" s="14" t="s">
        <v>60</v>
      </c>
      <c r="B8" s="15">
        <v>8</v>
      </c>
      <c r="C8" s="15">
        <v>2</v>
      </c>
      <c r="D8" s="16">
        <v>30000</v>
      </c>
      <c r="E8" s="15">
        <v>16.66667</v>
      </c>
      <c r="F8" s="16">
        <v>0</v>
      </c>
      <c r="G8" s="16">
        <f t="shared" si="0"/>
        <v>15000</v>
      </c>
      <c r="H8" s="17">
        <f t="shared" si="1"/>
        <v>10500</v>
      </c>
    </row>
    <row r="9" spans="1:8" x14ac:dyDescent="0.3">
      <c r="A9" s="14" t="s">
        <v>61</v>
      </c>
      <c r="B9" s="18"/>
      <c r="C9" s="18"/>
      <c r="D9" s="19">
        <f>SUM(D3:D8)</f>
        <v>303000</v>
      </c>
      <c r="E9" s="18"/>
      <c r="F9" s="20">
        <f>SUM(F3:F8)</f>
        <v>0</v>
      </c>
      <c r="G9" s="17">
        <f>SUM(G3:G8)</f>
        <v>119516.66666666667</v>
      </c>
      <c r="H9" s="17">
        <f>SUM(H3:H8)</f>
        <v>83661.666666666672</v>
      </c>
    </row>
    <row r="10" spans="1:8" ht="15" thickBot="1" x14ac:dyDescent="0.35"/>
    <row r="11" spans="1:8" ht="15" customHeight="1" x14ac:dyDescent="0.3">
      <c r="A11" s="52" t="s">
        <v>62</v>
      </c>
      <c r="B11" s="53"/>
      <c r="C11" s="53"/>
      <c r="D11" s="53"/>
      <c r="E11" s="53"/>
      <c r="F11" s="53"/>
      <c r="G11" s="53"/>
      <c r="H11" s="54"/>
    </row>
    <row r="12" spans="1:8" x14ac:dyDescent="0.3">
      <c r="A12" s="55"/>
      <c r="B12" s="56"/>
      <c r="C12" s="56"/>
      <c r="D12" s="56"/>
      <c r="E12" s="56"/>
      <c r="F12" s="56"/>
      <c r="G12" s="56"/>
      <c r="H12" s="57"/>
    </row>
    <row r="13" spans="1:8" ht="15" thickBot="1" x14ac:dyDescent="0.35">
      <c r="A13" s="58"/>
      <c r="B13" s="59"/>
      <c r="C13" s="59"/>
      <c r="D13" s="59"/>
      <c r="E13" s="59"/>
      <c r="F13" s="59"/>
      <c r="G13" s="59"/>
      <c r="H13" s="60"/>
    </row>
    <row r="15" spans="1:8" ht="33.75" customHeight="1" x14ac:dyDescent="0.3">
      <c r="A15" s="21" t="s">
        <v>63</v>
      </c>
      <c r="B15" s="73" t="s">
        <v>64</v>
      </c>
      <c r="C15" s="73"/>
      <c r="D15" s="73"/>
      <c r="E15" s="73" t="s">
        <v>65</v>
      </c>
      <c r="F15" s="73"/>
      <c r="G15" s="73"/>
      <c r="H15" s="22" t="s">
        <v>94</v>
      </c>
    </row>
    <row r="16" spans="1:8" ht="36" customHeight="1" x14ac:dyDescent="0.3">
      <c r="A16" s="22" t="s">
        <v>75</v>
      </c>
      <c r="B16" s="74">
        <f>G9/24/4</f>
        <v>1244.9652777777778</v>
      </c>
      <c r="C16" s="74"/>
      <c r="D16" s="74"/>
      <c r="E16" s="74">
        <f>H9/24/4</f>
        <v>871.47569444444446</v>
      </c>
      <c r="F16" s="75"/>
      <c r="G16" s="75"/>
      <c r="H16" s="22">
        <v>0</v>
      </c>
    </row>
  </sheetData>
  <mergeCells count="6">
    <mergeCell ref="A1:H1"/>
    <mergeCell ref="A11:H13"/>
    <mergeCell ref="B15:D15"/>
    <mergeCell ref="E15:G15"/>
    <mergeCell ref="B16:D16"/>
    <mergeCell ref="E16:G16"/>
  </mergeCells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A0E9-D2AB-4345-A229-848438CF847E}">
  <sheetPr>
    <tabColor rgb="FFFFFF00"/>
  </sheetPr>
  <dimension ref="A1:N55"/>
  <sheetViews>
    <sheetView zoomScaleNormal="100" zoomScaleSheetLayoutView="61" workbookViewId="0">
      <selection activeCell="D5" sqref="D5"/>
    </sheetView>
  </sheetViews>
  <sheetFormatPr defaultColWidth="8.88671875" defaultRowHeight="14.4" x14ac:dyDescent="0.3"/>
  <cols>
    <col min="1" max="1" width="24.44140625" bestFit="1" customWidth="1"/>
    <col min="2" max="2" width="21.109375" style="3" bestFit="1" customWidth="1"/>
    <col min="3" max="3" width="21.109375" style="3" customWidth="1"/>
    <col min="4" max="4" width="20.88671875" style="3" bestFit="1" customWidth="1"/>
    <col min="5" max="5" width="11.109375" bestFit="1" customWidth="1"/>
    <col min="6" max="6" width="12.109375" bestFit="1" customWidth="1"/>
    <col min="7" max="7" width="14.33203125" customWidth="1"/>
  </cols>
  <sheetData>
    <row r="1" spans="1:8" s="28" customFormat="1" ht="28.8" x14ac:dyDescent="0.3">
      <c r="B1" s="29" t="s">
        <v>87</v>
      </c>
      <c r="C1" s="29" t="s">
        <v>95</v>
      </c>
      <c r="D1" s="29" t="s">
        <v>96</v>
      </c>
    </row>
    <row r="2" spans="1:8" x14ac:dyDescent="0.3">
      <c r="A2" s="2" t="s">
        <v>2</v>
      </c>
    </row>
    <row r="3" spans="1:8" x14ac:dyDescent="0.3">
      <c r="A3" t="s">
        <v>3</v>
      </c>
      <c r="B3" s="4">
        <v>23220</v>
      </c>
      <c r="C3" s="4">
        <v>23220</v>
      </c>
      <c r="D3" s="4">
        <v>23220</v>
      </c>
    </row>
    <row r="4" spans="1:8" x14ac:dyDescent="0.3">
      <c r="A4" t="s">
        <v>5</v>
      </c>
      <c r="B4" s="4">
        <v>5000</v>
      </c>
      <c r="C4" s="4">
        <v>3000</v>
      </c>
      <c r="D4" s="4">
        <v>5000</v>
      </c>
      <c r="F4" s="1"/>
    </row>
    <row r="5" spans="1:8" x14ac:dyDescent="0.3">
      <c r="A5" t="s">
        <v>6</v>
      </c>
      <c r="B5" s="4">
        <v>88800</v>
      </c>
      <c r="C5" s="4">
        <v>88000</v>
      </c>
      <c r="D5" s="4">
        <f>1383*24*4</f>
        <v>132768</v>
      </c>
      <c r="E5">
        <v>1200</v>
      </c>
      <c r="F5" s="1">
        <v>115200</v>
      </c>
      <c r="G5">
        <f>88800+37000</f>
        <v>125800</v>
      </c>
    </row>
    <row r="6" spans="1:8" x14ac:dyDescent="0.3">
      <c r="A6" t="s">
        <v>79</v>
      </c>
      <c r="B6" s="4">
        <v>37000</v>
      </c>
      <c r="C6" s="4">
        <v>37000</v>
      </c>
      <c r="D6" s="4">
        <v>0</v>
      </c>
      <c r="E6" s="4">
        <v>1000</v>
      </c>
      <c r="F6" s="1">
        <v>24000</v>
      </c>
      <c r="G6">
        <f>G5/24/4</f>
        <v>1310.4166666666667</v>
      </c>
    </row>
    <row r="7" spans="1:8" x14ac:dyDescent="0.3">
      <c r="A7" t="s">
        <v>88</v>
      </c>
      <c r="B7" s="4">
        <v>0</v>
      </c>
      <c r="C7" s="4">
        <v>200</v>
      </c>
      <c r="D7" s="4">
        <v>0</v>
      </c>
      <c r="F7" s="1">
        <f>F5+F6</f>
        <v>139200</v>
      </c>
    </row>
    <row r="8" spans="1:8" x14ac:dyDescent="0.3">
      <c r="A8" t="s">
        <v>80</v>
      </c>
      <c r="B8" s="4">
        <v>0</v>
      </c>
      <c r="C8" s="4">
        <v>50500</v>
      </c>
      <c r="D8" s="4">
        <v>0</v>
      </c>
      <c r="E8" t="s">
        <v>97</v>
      </c>
      <c r="F8" s="32">
        <v>75000</v>
      </c>
    </row>
    <row r="9" spans="1:8" x14ac:dyDescent="0.3">
      <c r="A9" t="s">
        <v>98</v>
      </c>
      <c r="B9" s="4">
        <v>0</v>
      </c>
      <c r="C9" s="4">
        <v>0</v>
      </c>
      <c r="D9" s="4">
        <v>36000</v>
      </c>
      <c r="E9" t="s">
        <v>99</v>
      </c>
      <c r="F9" s="1">
        <v>27000</v>
      </c>
    </row>
    <row r="10" spans="1:8" ht="16.2" x14ac:dyDescent="0.45">
      <c r="A10" t="s">
        <v>100</v>
      </c>
      <c r="B10" s="5">
        <v>750</v>
      </c>
      <c r="C10" s="5">
        <v>600</v>
      </c>
      <c r="D10" s="5">
        <v>750</v>
      </c>
      <c r="E10" t="s">
        <v>101</v>
      </c>
      <c r="F10" s="1">
        <v>25000</v>
      </c>
      <c r="H10">
        <f>36000/24/4</f>
        <v>375</v>
      </c>
    </row>
    <row r="11" spans="1:8" ht="13.5" customHeight="1" x14ac:dyDescent="0.3">
      <c r="A11" s="2" t="s">
        <v>9</v>
      </c>
      <c r="B11" s="4">
        <v>155040</v>
      </c>
      <c r="C11" s="4">
        <f>SUM(C3:C10)</f>
        <v>202520</v>
      </c>
      <c r="D11" s="4">
        <f>SUM(D3:D10)</f>
        <v>197738</v>
      </c>
      <c r="E11" t="s">
        <v>102</v>
      </c>
    </row>
    <row r="12" spans="1:8" x14ac:dyDescent="0.3">
      <c r="A12" s="2" t="s">
        <v>10</v>
      </c>
      <c r="H12">
        <f>1750-375</f>
        <v>1375</v>
      </c>
    </row>
    <row r="13" spans="1:8" x14ac:dyDescent="0.3">
      <c r="A13" s="2" t="s">
        <v>11</v>
      </c>
    </row>
    <row r="14" spans="1:8" ht="28.8" x14ac:dyDescent="0.3">
      <c r="A14" s="28" t="s">
        <v>103</v>
      </c>
      <c r="B14" s="4">
        <v>370</v>
      </c>
      <c r="C14" s="4">
        <v>210</v>
      </c>
      <c r="D14" s="4">
        <v>220</v>
      </c>
    </row>
    <row r="15" spans="1:8" x14ac:dyDescent="0.3">
      <c r="A15" t="s">
        <v>15</v>
      </c>
      <c r="B15" s="4">
        <v>5400</v>
      </c>
      <c r="C15" s="4">
        <v>5400</v>
      </c>
      <c r="D15" s="4">
        <f>450*12</f>
        <v>5400</v>
      </c>
    </row>
    <row r="16" spans="1:8" x14ac:dyDescent="0.3">
      <c r="A16" t="s">
        <v>16</v>
      </c>
      <c r="B16" s="4">
        <v>1500</v>
      </c>
      <c r="C16" s="4">
        <v>3800</v>
      </c>
      <c r="D16" s="24">
        <v>1500</v>
      </c>
    </row>
    <row r="17" spans="1:7" x14ac:dyDescent="0.3">
      <c r="A17" t="s">
        <v>17</v>
      </c>
      <c r="B17" s="4">
        <v>5200</v>
      </c>
      <c r="C17" s="4">
        <v>5000</v>
      </c>
      <c r="D17" s="4">
        <v>5200</v>
      </c>
    </row>
    <row r="18" spans="1:7" x14ac:dyDescent="0.3">
      <c r="A18" t="s">
        <v>104</v>
      </c>
      <c r="B18" s="4">
        <v>0</v>
      </c>
      <c r="C18" s="4">
        <v>0</v>
      </c>
      <c r="D18" s="4">
        <v>5500</v>
      </c>
    </row>
    <row r="19" spans="1:7" x14ac:dyDescent="0.3">
      <c r="A19" t="s">
        <v>18</v>
      </c>
      <c r="B19" s="4">
        <v>360</v>
      </c>
      <c r="C19" s="4">
        <v>150</v>
      </c>
      <c r="D19" s="4">
        <v>150</v>
      </c>
    </row>
    <row r="20" spans="1:7" ht="16.2" x14ac:dyDescent="0.45">
      <c r="A20" t="s">
        <v>19</v>
      </c>
      <c r="B20" s="6">
        <v>250</v>
      </c>
      <c r="C20" s="5">
        <v>200</v>
      </c>
      <c r="D20" s="6">
        <v>200</v>
      </c>
    </row>
    <row r="21" spans="1:7" x14ac:dyDescent="0.3">
      <c r="A21" s="2" t="s">
        <v>20</v>
      </c>
      <c r="B21" s="4">
        <v>13080</v>
      </c>
      <c r="C21" s="4">
        <f>SUM(C14:C20)</f>
        <v>14760</v>
      </c>
      <c r="D21" s="4">
        <f>SUM(D14:D20)</f>
        <v>18170</v>
      </c>
    </row>
    <row r="22" spans="1:7" x14ac:dyDescent="0.3">
      <c r="A22" s="2" t="s">
        <v>21</v>
      </c>
      <c r="B22" s="4"/>
      <c r="D22" s="4"/>
      <c r="G22" s="1">
        <f>D11-D51</f>
        <v>0</v>
      </c>
    </row>
    <row r="23" spans="1:7" x14ac:dyDescent="0.3">
      <c r="A23" t="s">
        <v>22</v>
      </c>
      <c r="B23" s="4">
        <v>1200</v>
      </c>
      <c r="C23" s="24">
        <v>15000</v>
      </c>
      <c r="D23" s="4">
        <v>2500</v>
      </c>
    </row>
    <row r="24" spans="1:7" x14ac:dyDescent="0.3">
      <c r="A24" t="s">
        <v>23</v>
      </c>
      <c r="B24" s="4">
        <v>1500</v>
      </c>
      <c r="C24" s="24">
        <v>1200</v>
      </c>
      <c r="D24" s="4">
        <v>1500</v>
      </c>
    </row>
    <row r="25" spans="1:7" x14ac:dyDescent="0.3">
      <c r="A25" t="s">
        <v>82</v>
      </c>
      <c r="B25" s="4">
        <v>1530</v>
      </c>
      <c r="C25" s="24">
        <v>1200</v>
      </c>
      <c r="D25" s="4">
        <v>1530</v>
      </c>
    </row>
    <row r="26" spans="1:7" x14ac:dyDescent="0.3">
      <c r="A26" t="s">
        <v>24</v>
      </c>
      <c r="B26" s="4">
        <v>11000</v>
      </c>
      <c r="C26" s="24">
        <v>11000</v>
      </c>
      <c r="D26" s="4">
        <v>11000</v>
      </c>
    </row>
    <row r="27" spans="1:7" x14ac:dyDescent="0.3">
      <c r="A27" t="s">
        <v>25</v>
      </c>
      <c r="B27" s="4">
        <v>6480</v>
      </c>
      <c r="C27" s="24">
        <v>6500</v>
      </c>
      <c r="D27" s="4">
        <v>6500</v>
      </c>
    </row>
    <row r="28" spans="1:7" x14ac:dyDescent="0.3">
      <c r="A28" t="s">
        <v>26</v>
      </c>
      <c r="B28" s="4">
        <v>3200</v>
      </c>
      <c r="C28" s="24">
        <v>25000</v>
      </c>
      <c r="D28" s="4">
        <v>5000</v>
      </c>
    </row>
    <row r="29" spans="1:7" x14ac:dyDescent="0.3">
      <c r="A29" t="s">
        <v>70</v>
      </c>
      <c r="B29" s="4">
        <v>750</v>
      </c>
      <c r="C29" s="24">
        <v>600</v>
      </c>
      <c r="D29" s="4">
        <v>600</v>
      </c>
    </row>
    <row r="30" spans="1:7" x14ac:dyDescent="0.3">
      <c r="A30" t="s">
        <v>27</v>
      </c>
      <c r="B30" s="4">
        <v>500</v>
      </c>
      <c r="C30" s="24">
        <v>400</v>
      </c>
      <c r="D30" s="4">
        <v>500</v>
      </c>
    </row>
    <row r="31" spans="1:7" x14ac:dyDescent="0.3">
      <c r="A31" t="s">
        <v>28</v>
      </c>
      <c r="B31" s="4">
        <v>3700</v>
      </c>
      <c r="C31" s="24">
        <v>25000</v>
      </c>
      <c r="D31" s="4">
        <v>11390</v>
      </c>
    </row>
    <row r="32" spans="1:7" x14ac:dyDescent="0.3">
      <c r="A32" t="s">
        <v>29</v>
      </c>
      <c r="B32" s="4">
        <v>3600</v>
      </c>
      <c r="C32" s="24">
        <v>4800</v>
      </c>
      <c r="D32" s="4">
        <v>4800</v>
      </c>
    </row>
    <row r="33" spans="1:14" x14ac:dyDescent="0.3">
      <c r="A33" t="s">
        <v>31</v>
      </c>
      <c r="B33" s="4">
        <v>3000</v>
      </c>
      <c r="C33" s="24">
        <v>400</v>
      </c>
      <c r="D33" s="4">
        <v>1000</v>
      </c>
    </row>
    <row r="34" spans="1:14" x14ac:dyDescent="0.3">
      <c r="A34" t="s">
        <v>32</v>
      </c>
      <c r="B34" s="4">
        <v>5600</v>
      </c>
      <c r="C34" s="24">
        <v>23000</v>
      </c>
      <c r="D34" s="4">
        <v>6368</v>
      </c>
      <c r="E34">
        <f>35330/24</f>
        <v>1472.0833333333333</v>
      </c>
    </row>
    <row r="35" spans="1:14" x14ac:dyDescent="0.3">
      <c r="A35" t="s">
        <v>33</v>
      </c>
      <c r="B35" s="4">
        <v>500</v>
      </c>
      <c r="C35" s="24">
        <v>1900</v>
      </c>
      <c r="D35" s="4">
        <v>1000</v>
      </c>
    </row>
    <row r="36" spans="1:14" x14ac:dyDescent="0.3">
      <c r="A36" t="s">
        <v>34</v>
      </c>
      <c r="B36" s="4">
        <v>500</v>
      </c>
      <c r="C36" s="24">
        <v>0</v>
      </c>
      <c r="D36" s="4">
        <v>250</v>
      </c>
    </row>
    <row r="37" spans="1:14" x14ac:dyDescent="0.3">
      <c r="A37" t="s">
        <v>35</v>
      </c>
      <c r="B37" s="4">
        <v>1000</v>
      </c>
      <c r="C37" s="24">
        <v>0</v>
      </c>
      <c r="D37" s="4">
        <v>1000</v>
      </c>
    </row>
    <row r="38" spans="1:14" x14ac:dyDescent="0.3">
      <c r="A38" t="s">
        <v>36</v>
      </c>
      <c r="B38" s="4">
        <v>3200</v>
      </c>
      <c r="C38" s="24">
        <v>3200</v>
      </c>
      <c r="D38" s="4">
        <v>3200</v>
      </c>
    </row>
    <row r="39" spans="1:14" ht="16.2" x14ac:dyDescent="0.45">
      <c r="A39" t="s">
        <v>37</v>
      </c>
      <c r="B39" s="6">
        <v>2600</v>
      </c>
      <c r="C39" s="25">
        <v>2600</v>
      </c>
      <c r="D39" s="6">
        <v>2600</v>
      </c>
    </row>
    <row r="40" spans="1:14" x14ac:dyDescent="0.3">
      <c r="A40" s="2" t="s">
        <v>38</v>
      </c>
      <c r="B40" s="4">
        <v>49860</v>
      </c>
      <c r="C40" s="24">
        <f>SUM(C23:C39)</f>
        <v>121800</v>
      </c>
      <c r="D40" s="4">
        <f>SUM(D23:D39)</f>
        <v>60738</v>
      </c>
    </row>
    <row r="41" spans="1:14" x14ac:dyDescent="0.3">
      <c r="A41" s="2" t="s">
        <v>39</v>
      </c>
      <c r="B41" s="4"/>
      <c r="D41" s="4"/>
    </row>
    <row r="42" spans="1:14" x14ac:dyDescent="0.3">
      <c r="A42" t="s">
        <v>31</v>
      </c>
      <c r="B42" s="4">
        <v>5200</v>
      </c>
      <c r="C42" s="24">
        <v>5000</v>
      </c>
      <c r="D42" s="4">
        <v>5200</v>
      </c>
      <c r="N42">
        <f>1700*24</f>
        <v>40800</v>
      </c>
    </row>
    <row r="43" spans="1:14" x14ac:dyDescent="0.3">
      <c r="A43" t="s">
        <v>40</v>
      </c>
      <c r="B43" s="4">
        <v>21000</v>
      </c>
      <c r="C43" s="24">
        <v>13000</v>
      </c>
      <c r="D43" s="4">
        <v>0</v>
      </c>
      <c r="E43" s="31">
        <v>44986</v>
      </c>
    </row>
    <row r="44" spans="1:14" x14ac:dyDescent="0.3">
      <c r="A44" t="s">
        <v>41</v>
      </c>
      <c r="B44" s="4">
        <v>2400</v>
      </c>
      <c r="C44" s="24">
        <v>2500</v>
      </c>
      <c r="D44" s="4">
        <v>2400</v>
      </c>
    </row>
    <row r="45" spans="1:14" x14ac:dyDescent="0.3">
      <c r="A45" t="s">
        <v>42</v>
      </c>
      <c r="B45" s="4">
        <v>19500</v>
      </c>
      <c r="C45" s="26">
        <f>800*12</f>
        <v>9600</v>
      </c>
      <c r="D45" s="4">
        <v>12000</v>
      </c>
      <c r="E45" s="4"/>
    </row>
    <row r="46" spans="1:14" ht="16.2" x14ac:dyDescent="0.45">
      <c r="A46" t="s">
        <v>43</v>
      </c>
      <c r="B46" s="6">
        <v>7000</v>
      </c>
      <c r="C46" s="25">
        <v>10000</v>
      </c>
      <c r="D46" s="6">
        <v>11500</v>
      </c>
    </row>
    <row r="47" spans="1:14" x14ac:dyDescent="0.3">
      <c r="A47" s="2" t="s">
        <v>44</v>
      </c>
      <c r="B47" s="4">
        <v>55100</v>
      </c>
      <c r="C47" s="8">
        <f>SUM(C42:C46)</f>
        <v>40100</v>
      </c>
      <c r="D47" s="4">
        <f>SUM(D42:D46)</f>
        <v>31100</v>
      </c>
    </row>
    <row r="48" spans="1:14" x14ac:dyDescent="0.3">
      <c r="A48" t="s">
        <v>71</v>
      </c>
      <c r="B48" s="4">
        <v>37000</v>
      </c>
      <c r="C48" s="23">
        <v>40000</v>
      </c>
      <c r="D48" s="4">
        <v>51730</v>
      </c>
    </row>
    <row r="49" spans="1:6" x14ac:dyDescent="0.3">
      <c r="A49" t="s">
        <v>105</v>
      </c>
      <c r="B49" s="4">
        <v>0</v>
      </c>
      <c r="C49" s="23">
        <v>0</v>
      </c>
      <c r="D49" s="4">
        <v>36000</v>
      </c>
    </row>
    <row r="50" spans="1:6" x14ac:dyDescent="0.3">
      <c r="A50" t="s">
        <v>90</v>
      </c>
      <c r="B50" s="4">
        <v>0</v>
      </c>
      <c r="C50" s="30"/>
      <c r="D50" s="4">
        <v>0</v>
      </c>
    </row>
    <row r="51" spans="1:6" x14ac:dyDescent="0.3">
      <c r="A51" s="2" t="s">
        <v>45</v>
      </c>
      <c r="B51" s="11">
        <v>155040</v>
      </c>
      <c r="C51" s="11">
        <f>SUM(C21+C40+C47+C48)-C50</f>
        <v>216660</v>
      </c>
      <c r="D51" s="11">
        <f>SUM(D48+D47+D40+D21+D49)</f>
        <v>197738</v>
      </c>
      <c r="F51" s="1">
        <f>D51/24/4</f>
        <v>2059.7708333333335</v>
      </c>
    </row>
    <row r="52" spans="1:6" ht="15" thickBot="1" x14ac:dyDescent="0.35">
      <c r="C52" s="3">
        <v>164896.59</v>
      </c>
    </row>
    <row r="53" spans="1:6" x14ac:dyDescent="0.3">
      <c r="A53" s="64" t="s">
        <v>106</v>
      </c>
      <c r="B53" s="65"/>
      <c r="C53" s="65"/>
      <c r="D53" s="66"/>
    </row>
    <row r="54" spans="1:6" x14ac:dyDescent="0.3">
      <c r="A54" s="67"/>
      <c r="B54" s="68"/>
      <c r="C54" s="68"/>
      <c r="D54" s="69"/>
    </row>
    <row r="55" spans="1:6" ht="19.5" customHeight="1" thickBot="1" x14ac:dyDescent="0.35">
      <c r="A55" s="70"/>
      <c r="B55" s="71"/>
      <c r="C55" s="71"/>
      <c r="D55" s="72"/>
    </row>
  </sheetData>
  <mergeCells count="1">
    <mergeCell ref="A53:D55"/>
  </mergeCells>
  <pageMargins left="0.25" right="0.25" top="0.75" bottom="0.75" header="0.3" footer="0.3"/>
  <pageSetup scale="77" orientation="portrait" horizontalDpi="300" verticalDpi="300" r:id="rId1"/>
  <headerFooter>
    <oddHeader>&amp;C&amp;"-,Bold"Ocean Sunrise Inc Budget for 2023 from January 1, 2023 to December 31, 2023</oddHead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budget 2019</vt:lpstr>
      <vt:lpstr>reserves 2019</vt:lpstr>
      <vt:lpstr>budget 2020</vt:lpstr>
      <vt:lpstr>reserves 2020</vt:lpstr>
      <vt:lpstr>budget 2021</vt:lpstr>
      <vt:lpstr>reserves 2021</vt:lpstr>
      <vt:lpstr>budget 2022</vt:lpstr>
      <vt:lpstr>reserves 2022</vt:lpstr>
      <vt:lpstr>budget 2023</vt:lpstr>
      <vt:lpstr>reserves 2023</vt:lpstr>
      <vt:lpstr>budget 2024</vt:lpstr>
      <vt:lpstr>reserves 2024</vt:lpstr>
      <vt:lpstr>'budget 2020'!Print_Area</vt:lpstr>
      <vt:lpstr>'budget 2021'!Print_Area</vt:lpstr>
      <vt:lpstr>'budget 2022'!Print_Area</vt:lpstr>
      <vt:lpstr>'budget 2023'!Print_Area</vt:lpstr>
      <vt:lpstr>'budget 2024'!Print_Area</vt:lpstr>
      <vt:lpstr>'reserves 2024'!Print_Area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LABOSSIERE</dc:creator>
  <cp:keywords/>
  <dc:description/>
  <cp:lastModifiedBy>jamie blum</cp:lastModifiedBy>
  <cp:revision/>
  <cp:lastPrinted>2023-12-14T15:39:13Z</cp:lastPrinted>
  <dcterms:created xsi:type="dcterms:W3CDTF">2018-12-06T13:54:09Z</dcterms:created>
  <dcterms:modified xsi:type="dcterms:W3CDTF">2024-10-14T14:30:08Z</dcterms:modified>
  <cp:category/>
  <cp:contentStatus/>
</cp:coreProperties>
</file>