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usiness forms 1\Colonial Gardens\"/>
    </mc:Choice>
  </mc:AlternateContent>
  <xr:revisionPtr revIDLastSave="0" documentId="13_ncr:1_{88A9EAE5-09E2-45DF-8EE5-0E27B524D569}" xr6:coauthVersionLast="47" xr6:coauthVersionMax="47" xr10:uidLastSave="{00000000-0000-0000-0000-000000000000}"/>
  <bookViews>
    <workbookView xWindow="4260" yWindow="900" windowWidth="14655" windowHeight="15240" activeTab="1" xr2:uid="{F036039F-0C45-42B6-9DE4-FB9DA3E338D6}"/>
  </bookViews>
  <sheets>
    <sheet name="Estimated Budget 2024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G9" i="2"/>
  <c r="G8" i="2"/>
  <c r="G5" i="2"/>
  <c r="G4" i="2"/>
  <c r="G10" i="2" s="1"/>
  <c r="G6" i="2"/>
  <c r="C10" i="2"/>
  <c r="D5" i="2" s="1"/>
  <c r="E33" i="1"/>
  <c r="F14" i="2" l="1"/>
  <c r="F13" i="2"/>
  <c r="F12" i="2"/>
  <c r="D6" i="2"/>
  <c r="D8" i="2"/>
  <c r="D4" i="2"/>
  <c r="D9" i="2"/>
  <c r="E20" i="1"/>
  <c r="E49" i="1"/>
  <c r="E24" i="1"/>
  <c r="E50" i="1"/>
  <c r="E30" i="1"/>
  <c r="E44" i="1"/>
  <c r="D50" i="1"/>
  <c r="D49" i="1"/>
  <c r="D48" i="1"/>
  <c r="D47" i="1"/>
  <c r="D46" i="1"/>
  <c r="D45" i="1"/>
  <c r="D43" i="1"/>
  <c r="D42" i="1"/>
  <c r="D41" i="1"/>
  <c r="D40" i="1"/>
  <c r="D39" i="1"/>
  <c r="D38" i="1"/>
  <c r="D37" i="1"/>
  <c r="D36" i="1"/>
  <c r="D35" i="1"/>
  <c r="D34" i="1"/>
  <c r="D32" i="1"/>
  <c r="D33" i="1" s="1"/>
  <c r="D28" i="1"/>
  <c r="D30" i="1" s="1"/>
  <c r="D26" i="1"/>
  <c r="D22" i="1"/>
  <c r="D21" i="1"/>
  <c r="D24" i="1" s="1"/>
  <c r="D19" i="1"/>
  <c r="D18" i="1"/>
  <c r="D15" i="1"/>
  <c r="D13" i="1"/>
  <c r="D12" i="1"/>
  <c r="D10" i="1"/>
  <c r="D9" i="1"/>
  <c r="D8" i="1"/>
  <c r="D7" i="1"/>
  <c r="D6" i="1"/>
  <c r="D10" i="2" l="1"/>
  <c r="D52" i="1"/>
  <c r="E12" i="2" s="1"/>
  <c r="G12" i="2" s="1"/>
  <c r="D54" i="1"/>
  <c r="E14" i="2" s="1"/>
  <c r="G14" i="2" s="1"/>
  <c r="D53" i="1"/>
  <c r="E13" i="2" s="1"/>
  <c r="G13" i="2" s="1"/>
  <c r="D27" i="1"/>
  <c r="D44" i="1"/>
  <c r="D11" i="1"/>
  <c r="D14" i="1" s="1"/>
  <c r="D20" i="1"/>
  <c r="E6" i="1" l="1"/>
  <c r="E11" i="1" s="1"/>
  <c r="E14" i="1" s="1"/>
</calcChain>
</file>

<file path=xl/sharedStrings.xml><?xml version="1.0" encoding="utf-8"?>
<sst xmlns="http://schemas.openxmlformats.org/spreadsheetml/2006/main" count="163" uniqueCount="126">
  <si>
    <t>4000 - Maintenance Income</t>
  </si>
  <si>
    <t>4010 - Late Charges &amp; Interest</t>
  </si>
  <si>
    <t>4100 - Laundry Income</t>
  </si>
  <si>
    <t>4190 - Interest Earned</t>
  </si>
  <si>
    <t>4800 - Misc Income</t>
  </si>
  <si>
    <t>Total Income</t>
  </si>
  <si>
    <t>4900 - Special Assessment Income</t>
  </si>
  <si>
    <t>Total Other Income</t>
  </si>
  <si>
    <t>5540 - Bank Charges</t>
  </si>
  <si>
    <t>5640 - Licenses &amp; Permits</t>
  </si>
  <si>
    <t>5660 - Office Supplies</t>
  </si>
  <si>
    <t>6240 - Legal</t>
  </si>
  <si>
    <t>6280 - Management Fees</t>
  </si>
  <si>
    <t>Total Administrative &amp; Overhead</t>
  </si>
  <si>
    <t>6160 - Grounds Maint Contract</t>
  </si>
  <si>
    <t>6180 - Pool Service Contract</t>
  </si>
  <si>
    <t>6190 - Termite Contract</t>
  </si>
  <si>
    <t>Total Contracts</t>
  </si>
  <si>
    <t>5900 - Insurance</t>
  </si>
  <si>
    <t>5920 - Insurance Flood</t>
  </si>
  <si>
    <t>Total Insurance</t>
  </si>
  <si>
    <t>6200 - Accounting</t>
  </si>
  <si>
    <t>6220 - Annual Audit &amp; Tax</t>
  </si>
  <si>
    <t>Total Professional Fees</t>
  </si>
  <si>
    <t>8100 - Special Projects-Termite Fumigation</t>
  </si>
  <si>
    <t>Total Projects</t>
  </si>
  <si>
    <t>6440 - HVAC Repair</t>
  </si>
  <si>
    <t>6480 - Landscaping &amp; Grounds</t>
  </si>
  <si>
    <t>6540 - Life Safety Systems</t>
  </si>
  <si>
    <t>6600 - Maintenance Supplies</t>
  </si>
  <si>
    <t>6660 - Pest Control</t>
  </si>
  <si>
    <t>6680 - Plumbing Services</t>
  </si>
  <si>
    <t>6700 - Pool/Spa Repairs &amp; Supplies</t>
  </si>
  <si>
    <t>6740 - Roof Repairs</t>
  </si>
  <si>
    <t>6760 - General Building Repairs</t>
  </si>
  <si>
    <t>6900 - Contingency</t>
  </si>
  <si>
    <t>Total Repairs &amp; Maintenance</t>
  </si>
  <si>
    <t>8900 - Budgetary Reserve Transfers</t>
  </si>
  <si>
    <t>7000 - Electricity</t>
  </si>
  <si>
    <t>7060 - Water &amp; Sewer</t>
  </si>
  <si>
    <t>7080 - Air Tower Chemical</t>
  </si>
  <si>
    <t>Total Utilities</t>
  </si>
  <si>
    <t>Total Expense</t>
  </si>
  <si>
    <t>$95,588.10</t>
  </si>
  <si>
    <t>$508.28</t>
  </si>
  <si>
    <t>$1,650.00</t>
  </si>
  <si>
    <t>$14.44</t>
  </si>
  <si>
    <t>$200.00</t>
  </si>
  <si>
    <t>$97,960.82</t>
  </si>
  <si>
    <t>$10,005.00</t>
  </si>
  <si>
    <t>$107,965.82</t>
  </si>
  <si>
    <t>$10.00</t>
  </si>
  <si>
    <t>$329.00</t>
  </si>
  <si>
    <t>$38.96</t>
  </si>
  <si>
    <t>$0.00</t>
  </si>
  <si>
    <t>$1,400.00</t>
  </si>
  <si>
    <t>$1,777.96</t>
  </si>
  <si>
    <t>$4,720.00</t>
  </si>
  <si>
    <t>$3,100.00</t>
  </si>
  <si>
    <t>$7,820.00</t>
  </si>
  <si>
    <t>$32,047.76</t>
  </si>
  <si>
    <t>$3,992.64</t>
  </si>
  <si>
    <t>$36,040.40</t>
  </si>
  <si>
    <t>$3,321.00</t>
  </si>
  <si>
    <t>$300.00</t>
  </si>
  <si>
    <t>$3,621.00</t>
  </si>
  <si>
    <t>$5,478.76</t>
  </si>
  <si>
    <t>$3,916.75</t>
  </si>
  <si>
    <t>$1,821.23</t>
  </si>
  <si>
    <t>$31.01</t>
  </si>
  <si>
    <t>$125.00</t>
  </si>
  <si>
    <t>$2,854.00</t>
  </si>
  <si>
    <t>$589.44</t>
  </si>
  <si>
    <t>$1,150.00</t>
  </si>
  <si>
    <t>$3,081.68</t>
  </si>
  <si>
    <t>$19,047.87</t>
  </si>
  <si>
    <t>$11,267.50</t>
  </si>
  <si>
    <t>$6,932.97</t>
  </si>
  <si>
    <t>$16,796.72</t>
  </si>
  <si>
    <t>$23,729.69</t>
  </si>
  <si>
    <t>$113,309.42</t>
  </si>
  <si>
    <t>2023 10 months</t>
  </si>
  <si>
    <t>$114,706.00</t>
  </si>
  <si>
    <t>$2,000.00</t>
  </si>
  <si>
    <t>$116,706.00</t>
  </si>
  <si>
    <t>$500.00</t>
  </si>
  <si>
    <t>$1,000.00</t>
  </si>
  <si>
    <t>$1,800.00</t>
  </si>
  <si>
    <t>$9,500.00</t>
  </si>
  <si>
    <t>$3,720.00</t>
  </si>
  <si>
    <t>$14,220.00</t>
  </si>
  <si>
    <t>$35,000.00</t>
  </si>
  <si>
    <t>$3,900.00</t>
  </si>
  <si>
    <t>$1,500.00</t>
  </si>
  <si>
    <t>$750.00</t>
  </si>
  <si>
    <t>$7,000.00</t>
  </si>
  <si>
    <t>$735.00</t>
  </si>
  <si>
    <t>$12,485.00</t>
  </si>
  <si>
    <t>$13,521.00</t>
  </si>
  <si>
    <t>$8,200.00</t>
  </si>
  <si>
    <t>$25,000.00</t>
  </si>
  <si>
    <t>$2,580.00</t>
  </si>
  <si>
    <t>$35,780.00</t>
  </si>
  <si>
    <t>HOA Fees</t>
  </si>
  <si>
    <t>Building Paint</t>
  </si>
  <si>
    <t>Approved Budget for 2023</t>
  </si>
  <si>
    <t>Estimated for 2023</t>
  </si>
  <si>
    <t>Proposed Budget 2024</t>
  </si>
  <si>
    <t>Colonial Gardens Condominium Association Inc
Budget for January 1, 2024 to December 31, 2024
Budget 2024</t>
  </si>
  <si>
    <t>Units 1, 10, 11, 21</t>
  </si>
  <si>
    <t>Units 2, 3, 4, 7, 8, 9, 12, 13, 14, 18, 19, 20</t>
  </si>
  <si>
    <t>Units 5, 6, 15, 16, 17</t>
  </si>
  <si>
    <t>Monthly</t>
  </si>
  <si>
    <t>Reserves for 2024</t>
  </si>
  <si>
    <t xml:space="preserve">Pool </t>
  </si>
  <si>
    <t>Cooling Tower</t>
  </si>
  <si>
    <t>Exterior Painting</t>
  </si>
  <si>
    <t>Paving</t>
  </si>
  <si>
    <t>Roof</t>
  </si>
  <si>
    <t>Replacement Cost</t>
  </si>
  <si>
    <t>Projected Funds 2023</t>
  </si>
  <si>
    <t>Estimated Life</t>
  </si>
  <si>
    <t>Remaining Life</t>
  </si>
  <si>
    <t>Maintenance Fees with Reserves</t>
  </si>
  <si>
    <t>Percentage Breakdown</t>
  </si>
  <si>
    <t>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</si>
</sst>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49" fontId="3" fillId="2" borderId="0" xfId="0" applyNumberFormat="1" applyFont="1" applyFill="1" applyAlignment="1">
      <alignment wrapText="1"/>
    </xf>
    <xf numFmtId="49" fontId="5" fillId="2" borderId="0" xfId="0" applyNumberFormat="1" applyFont="1" applyFill="1" applyAlignment="1">
      <alignment wrapText="1"/>
    </xf>
    <xf numFmtId="49" fontId="3" fillId="2" borderId="0" xfId="0" applyNumberFormat="1" applyFont="1" applyFill="1" applyAlignment="1">
      <alignment horizontal="right" wrapText="1"/>
    </xf>
    <xf numFmtId="49" fontId="3" fillId="2" borderId="1" xfId="0" applyNumberFormat="1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center" vertical="center" wrapText="1"/>
    </xf>
    <xf numFmtId="44" fontId="0" fillId="0" borderId="0" xfId="1" applyFont="1" applyAlignment="1">
      <alignment horizontal="center"/>
    </xf>
    <xf numFmtId="44" fontId="0" fillId="0" borderId="3" xfId="1" applyFont="1" applyBorder="1" applyAlignment="1">
      <alignment horizontal="center"/>
    </xf>
    <xf numFmtId="44" fontId="0" fillId="0" borderId="0" xfId="1" applyFont="1" applyBorder="1" applyAlignment="1">
      <alignment horizontal="center"/>
    </xf>
    <xf numFmtId="44" fontId="2" fillId="0" borderId="3" xfId="1" applyFont="1" applyBorder="1" applyAlignment="1">
      <alignment horizontal="center"/>
    </xf>
    <xf numFmtId="49" fontId="10" fillId="2" borderId="0" xfId="0" applyNumberFormat="1" applyFont="1" applyFill="1" applyAlignment="1">
      <alignment horizontal="center" wrapText="1"/>
    </xf>
    <xf numFmtId="0" fontId="0" fillId="0" borderId="0" xfId="0" applyAlignment="1">
      <alignment horizontal="center"/>
    </xf>
    <xf numFmtId="49" fontId="10" fillId="2" borderId="3" xfId="0" applyNumberFormat="1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49" fontId="4" fillId="2" borderId="0" xfId="0" applyNumberFormat="1" applyFont="1" applyFill="1" applyAlignment="1">
      <alignment wrapText="1"/>
    </xf>
    <xf numFmtId="49" fontId="9" fillId="2" borderId="0" xfId="0" applyNumberFormat="1" applyFont="1" applyFill="1" applyAlignment="1">
      <alignment horizontal="center" wrapText="1"/>
    </xf>
    <xf numFmtId="44" fontId="2" fillId="0" borderId="0" xfId="1" applyFont="1" applyAlignment="1">
      <alignment horizontal="center"/>
    </xf>
    <xf numFmtId="49" fontId="9" fillId="2" borderId="3" xfId="0" applyNumberFormat="1" applyFont="1" applyFill="1" applyBorder="1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44" fontId="0" fillId="0" borderId="4" xfId="0" applyNumberFormat="1" applyBorder="1" applyAlignment="1">
      <alignment horizontal="center"/>
    </xf>
    <xf numFmtId="0" fontId="2" fillId="0" borderId="6" xfId="0" applyFont="1" applyBorder="1"/>
    <xf numFmtId="44" fontId="2" fillId="0" borderId="0" xfId="1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B2319-FFC1-42EE-8A0D-400B9E0774B5}">
  <dimension ref="A2:E54"/>
  <sheetViews>
    <sheetView topLeftCell="A22" workbookViewId="0">
      <selection activeCell="D52" sqref="D52:D54"/>
    </sheetView>
  </sheetViews>
  <sheetFormatPr defaultRowHeight="15" x14ac:dyDescent="0.25"/>
  <cols>
    <col min="1" max="1" width="30.85546875" bestFit="1" customWidth="1"/>
    <col min="2" max="2" width="9.5703125" hidden="1" customWidth="1"/>
    <col min="3" max="3" width="12.42578125" style="12" bestFit="1" customWidth="1"/>
    <col min="4" max="5" width="12.5703125" style="12" bestFit="1" customWidth="1"/>
  </cols>
  <sheetData>
    <row r="2" spans="1:5" x14ac:dyDescent="0.25">
      <c r="A2" s="29" t="s">
        <v>108</v>
      </c>
      <c r="B2" s="30"/>
      <c r="C2" s="30"/>
      <c r="D2" s="30"/>
      <c r="E2" s="30"/>
    </row>
    <row r="3" spans="1:5" x14ac:dyDescent="0.25">
      <c r="A3" s="30"/>
      <c r="B3" s="30"/>
      <c r="C3" s="30"/>
      <c r="D3" s="30"/>
      <c r="E3" s="30"/>
    </row>
    <row r="4" spans="1:5" ht="26.1" customHeight="1" x14ac:dyDescent="0.25">
      <c r="A4" s="30"/>
      <c r="B4" s="30"/>
      <c r="C4" s="30"/>
      <c r="D4" s="30"/>
      <c r="E4" s="30"/>
    </row>
    <row r="5" spans="1:5" ht="39" thickBot="1" x14ac:dyDescent="0.3">
      <c r="A5" s="1"/>
      <c r="B5" s="5" t="s">
        <v>81</v>
      </c>
      <c r="C5" s="6" t="s">
        <v>105</v>
      </c>
      <c r="D5" s="14" t="s">
        <v>106</v>
      </c>
      <c r="E5" s="14" t="s">
        <v>107</v>
      </c>
    </row>
    <row r="6" spans="1:5" ht="15.75" thickTop="1" x14ac:dyDescent="0.25">
      <c r="A6" s="1" t="s">
        <v>0</v>
      </c>
      <c r="B6" s="3" t="s">
        <v>43</v>
      </c>
      <c r="C6" s="11" t="s">
        <v>82</v>
      </c>
      <c r="D6" s="7">
        <f>B6/10*12</f>
        <v>114705.72000000002</v>
      </c>
      <c r="E6" s="7">
        <f>E50-E7-E8-E9-E10</f>
        <v>163630</v>
      </c>
    </row>
    <row r="7" spans="1:5" x14ac:dyDescent="0.25">
      <c r="A7" s="1" t="s">
        <v>1</v>
      </c>
      <c r="B7" s="3" t="s">
        <v>44</v>
      </c>
      <c r="C7" s="11" t="s">
        <v>54</v>
      </c>
      <c r="D7" s="7">
        <f>B7/10*12</f>
        <v>609.93599999999992</v>
      </c>
      <c r="E7" s="7">
        <v>0</v>
      </c>
    </row>
    <row r="8" spans="1:5" x14ac:dyDescent="0.25">
      <c r="A8" s="1" t="s">
        <v>2</v>
      </c>
      <c r="B8" s="3" t="s">
        <v>45</v>
      </c>
      <c r="C8" s="11" t="s">
        <v>83</v>
      </c>
      <c r="D8" s="7">
        <f>B8/10*12</f>
        <v>1980</v>
      </c>
      <c r="E8" s="7">
        <v>2000</v>
      </c>
    </row>
    <row r="9" spans="1:5" x14ac:dyDescent="0.25">
      <c r="A9" s="1" t="s">
        <v>3</v>
      </c>
      <c r="B9" s="3" t="s">
        <v>46</v>
      </c>
      <c r="C9" s="11" t="s">
        <v>54</v>
      </c>
      <c r="D9" s="7">
        <f>B9/10*12</f>
        <v>17.327999999999999</v>
      </c>
      <c r="E9" s="7">
        <v>0</v>
      </c>
    </row>
    <row r="10" spans="1:5" x14ac:dyDescent="0.25">
      <c r="A10" s="1" t="s">
        <v>4</v>
      </c>
      <c r="B10" s="3" t="s">
        <v>47</v>
      </c>
      <c r="C10" s="11" t="s">
        <v>54</v>
      </c>
      <c r="D10" s="9">
        <f>B10/10*12</f>
        <v>240</v>
      </c>
      <c r="E10" s="9">
        <v>0</v>
      </c>
    </row>
    <row r="11" spans="1:5" x14ac:dyDescent="0.25">
      <c r="A11" s="15" t="s">
        <v>5</v>
      </c>
      <c r="B11" s="3" t="s">
        <v>48</v>
      </c>
      <c r="C11" s="11" t="s">
        <v>84</v>
      </c>
      <c r="D11" s="9">
        <f>SUM(D6:D10)</f>
        <v>117552.98400000001</v>
      </c>
      <c r="E11" s="9">
        <f>SUM(E6:E10)</f>
        <v>165630</v>
      </c>
    </row>
    <row r="12" spans="1:5" x14ac:dyDescent="0.25">
      <c r="A12" s="1" t="s">
        <v>6</v>
      </c>
      <c r="B12" s="3" t="s">
        <v>49</v>
      </c>
      <c r="C12" s="11" t="s">
        <v>54</v>
      </c>
      <c r="D12" s="9">
        <f>B12/10*12</f>
        <v>12006</v>
      </c>
      <c r="E12" s="9">
        <v>0</v>
      </c>
    </row>
    <row r="13" spans="1:5" ht="15.75" thickBot="1" x14ac:dyDescent="0.3">
      <c r="A13" s="15" t="s">
        <v>7</v>
      </c>
      <c r="B13" s="3" t="s">
        <v>49</v>
      </c>
      <c r="C13" s="13" t="s">
        <v>54</v>
      </c>
      <c r="D13" s="8">
        <f>B13/10*12</f>
        <v>12006</v>
      </c>
      <c r="E13" s="8">
        <v>0</v>
      </c>
    </row>
    <row r="14" spans="1:5" x14ac:dyDescent="0.25">
      <c r="A14" s="2" t="s">
        <v>5</v>
      </c>
      <c r="B14" s="4" t="s">
        <v>50</v>
      </c>
      <c r="C14" s="16" t="s">
        <v>84</v>
      </c>
      <c r="D14" s="17">
        <f>SUM(D11+D12)</f>
        <v>129558.98400000001</v>
      </c>
      <c r="E14" s="17">
        <f>E13+E11</f>
        <v>165630</v>
      </c>
    </row>
    <row r="15" spans="1:5" x14ac:dyDescent="0.25">
      <c r="A15" s="1" t="s">
        <v>8</v>
      </c>
      <c r="B15" s="3" t="s">
        <v>51</v>
      </c>
      <c r="C15" s="11" t="s">
        <v>54</v>
      </c>
      <c r="D15" s="7">
        <f t="shared" ref="D15:D22" si="0">B15/10*12</f>
        <v>12</v>
      </c>
      <c r="E15" s="7">
        <v>12</v>
      </c>
    </row>
    <row r="16" spans="1:5" x14ac:dyDescent="0.25">
      <c r="A16" s="1" t="s">
        <v>9</v>
      </c>
      <c r="B16" s="3" t="s">
        <v>52</v>
      </c>
      <c r="C16" s="11" t="s">
        <v>64</v>
      </c>
      <c r="D16" s="7">
        <v>329</v>
      </c>
      <c r="E16" s="7">
        <v>330</v>
      </c>
    </row>
    <row r="17" spans="1:5" x14ac:dyDescent="0.25">
      <c r="A17" s="1" t="s">
        <v>10</v>
      </c>
      <c r="B17" s="3" t="s">
        <v>53</v>
      </c>
      <c r="C17" s="11" t="s">
        <v>85</v>
      </c>
      <c r="D17" s="7">
        <v>46.75</v>
      </c>
      <c r="E17" s="7">
        <v>100</v>
      </c>
    </row>
    <row r="18" spans="1:5" x14ac:dyDescent="0.25">
      <c r="A18" s="1" t="s">
        <v>11</v>
      </c>
      <c r="B18" s="3" t="s">
        <v>54</v>
      </c>
      <c r="C18" s="11" t="s">
        <v>86</v>
      </c>
      <c r="D18" s="7">
        <f t="shared" si="0"/>
        <v>0</v>
      </c>
      <c r="E18" s="7">
        <v>1000</v>
      </c>
    </row>
    <row r="19" spans="1:5" ht="15.75" thickBot="1" x14ac:dyDescent="0.3">
      <c r="A19" s="1" t="s">
        <v>12</v>
      </c>
      <c r="B19" s="3" t="s">
        <v>55</v>
      </c>
      <c r="C19" s="13" t="s">
        <v>54</v>
      </c>
      <c r="D19" s="8">
        <f t="shared" si="0"/>
        <v>1680</v>
      </c>
      <c r="E19" s="8">
        <v>4200</v>
      </c>
    </row>
    <row r="20" spans="1:5" x14ac:dyDescent="0.25">
      <c r="A20" s="15" t="s">
        <v>13</v>
      </c>
      <c r="B20" s="3" t="s">
        <v>56</v>
      </c>
      <c r="C20" s="16" t="s">
        <v>87</v>
      </c>
      <c r="D20" s="17">
        <f>SUM(D15:D19)</f>
        <v>2067.75</v>
      </c>
      <c r="E20" s="17">
        <f>SUM(E15:E19)</f>
        <v>5642</v>
      </c>
    </row>
    <row r="21" spans="1:5" x14ac:dyDescent="0.25">
      <c r="A21" s="1" t="s">
        <v>14</v>
      </c>
      <c r="B21" s="3" t="s">
        <v>57</v>
      </c>
      <c r="C21" s="11" t="s">
        <v>88</v>
      </c>
      <c r="D21" s="7">
        <f t="shared" si="0"/>
        <v>5664</v>
      </c>
      <c r="E21" s="7">
        <v>6000</v>
      </c>
    </row>
    <row r="22" spans="1:5" x14ac:dyDescent="0.25">
      <c r="A22" s="1" t="s">
        <v>15</v>
      </c>
      <c r="B22" s="3" t="s">
        <v>58</v>
      </c>
      <c r="C22" s="11" t="s">
        <v>89</v>
      </c>
      <c r="D22" s="7">
        <f t="shared" si="0"/>
        <v>3720</v>
      </c>
      <c r="E22" s="9">
        <v>3800</v>
      </c>
    </row>
    <row r="23" spans="1:5" ht="15.75" thickBot="1" x14ac:dyDescent="0.3">
      <c r="A23" s="1" t="s">
        <v>16</v>
      </c>
      <c r="B23" s="3" t="s">
        <v>54</v>
      </c>
      <c r="C23" s="13" t="s">
        <v>86</v>
      </c>
      <c r="D23" s="8">
        <v>0</v>
      </c>
      <c r="E23" s="8">
        <v>1000</v>
      </c>
    </row>
    <row r="24" spans="1:5" x14ac:dyDescent="0.25">
      <c r="A24" s="15" t="s">
        <v>17</v>
      </c>
      <c r="B24" s="3" t="s">
        <v>59</v>
      </c>
      <c r="C24" s="16" t="s">
        <v>90</v>
      </c>
      <c r="D24" s="17">
        <f>SUM(D21:D23)</f>
        <v>9384</v>
      </c>
      <c r="E24" s="17">
        <f>SUM(E21:E23)</f>
        <v>10800</v>
      </c>
    </row>
    <row r="25" spans="1:5" x14ac:dyDescent="0.25">
      <c r="A25" s="1" t="s">
        <v>18</v>
      </c>
      <c r="B25" s="3" t="s">
        <v>60</v>
      </c>
      <c r="C25" s="11" t="s">
        <v>91</v>
      </c>
      <c r="D25" s="7">
        <v>57000</v>
      </c>
      <c r="E25" s="7">
        <v>65000</v>
      </c>
    </row>
    <row r="26" spans="1:5" ht="15.75" thickBot="1" x14ac:dyDescent="0.3">
      <c r="A26" s="1" t="s">
        <v>19</v>
      </c>
      <c r="B26" s="3" t="s">
        <v>61</v>
      </c>
      <c r="C26" s="13" t="s">
        <v>54</v>
      </c>
      <c r="D26" s="8">
        <f t="shared" ref="D26" si="1">B26/10*12</f>
        <v>4791.1679999999997</v>
      </c>
      <c r="E26" s="8">
        <v>5000</v>
      </c>
    </row>
    <row r="27" spans="1:5" x14ac:dyDescent="0.25">
      <c r="A27" s="15" t="s">
        <v>20</v>
      </c>
      <c r="B27" s="3" t="s">
        <v>62</v>
      </c>
      <c r="C27" s="16" t="s">
        <v>91</v>
      </c>
      <c r="D27" s="17">
        <f>SUM(D25:D26)</f>
        <v>61791.167999999998</v>
      </c>
      <c r="E27" s="17">
        <f>SUM(E25:E26)</f>
        <v>70000</v>
      </c>
    </row>
    <row r="28" spans="1:5" x14ac:dyDescent="0.25">
      <c r="A28" s="1" t="s">
        <v>21</v>
      </c>
      <c r="B28" s="3" t="s">
        <v>63</v>
      </c>
      <c r="C28" s="11" t="s">
        <v>92</v>
      </c>
      <c r="D28" s="7">
        <f t="shared" ref="D28" si="2">B28/10*12</f>
        <v>3985.2000000000003</v>
      </c>
      <c r="E28" s="7">
        <v>4000</v>
      </c>
    </row>
    <row r="29" spans="1:5" ht="15.75" thickBot="1" x14ac:dyDescent="0.3">
      <c r="A29" s="1" t="s">
        <v>22</v>
      </c>
      <c r="B29" s="3" t="s">
        <v>64</v>
      </c>
      <c r="C29" s="13" t="s">
        <v>54</v>
      </c>
      <c r="D29" s="8">
        <v>300</v>
      </c>
      <c r="E29" s="8">
        <v>300</v>
      </c>
    </row>
    <row r="30" spans="1:5" x14ac:dyDescent="0.25">
      <c r="A30" s="15" t="s">
        <v>23</v>
      </c>
      <c r="B30" s="3" t="s">
        <v>65</v>
      </c>
      <c r="C30" s="16" t="s">
        <v>92</v>
      </c>
      <c r="D30" s="17">
        <f>SUM(D28:D29)</f>
        <v>4285.2000000000007</v>
      </c>
      <c r="E30" s="17">
        <f>SUM(E28:E29)</f>
        <v>4300</v>
      </c>
    </row>
    <row r="31" spans="1:5" x14ac:dyDescent="0.25">
      <c r="A31" s="1" t="s">
        <v>104</v>
      </c>
      <c r="D31" s="7">
        <v>0</v>
      </c>
      <c r="E31" s="7">
        <v>20000</v>
      </c>
    </row>
    <row r="32" spans="1:5" ht="15.75" thickBot="1" x14ac:dyDescent="0.3">
      <c r="A32" s="1" t="s">
        <v>24</v>
      </c>
      <c r="B32" s="3" t="s">
        <v>49</v>
      </c>
      <c r="C32" s="13" t="s">
        <v>54</v>
      </c>
      <c r="D32" s="8">
        <f t="shared" ref="D32" si="3">B32/10*12</f>
        <v>12006</v>
      </c>
      <c r="E32" s="8">
        <v>0</v>
      </c>
    </row>
    <row r="33" spans="1:5" x14ac:dyDescent="0.25">
      <c r="A33" s="15" t="s">
        <v>25</v>
      </c>
      <c r="B33" s="3" t="s">
        <v>49</v>
      </c>
      <c r="C33" s="16" t="s">
        <v>54</v>
      </c>
      <c r="D33" s="17">
        <f>SUM(D31:D32)</f>
        <v>12006</v>
      </c>
      <c r="E33" s="17">
        <f>E32+E31</f>
        <v>20000</v>
      </c>
    </row>
    <row r="34" spans="1:5" x14ac:dyDescent="0.25">
      <c r="A34" s="1" t="s">
        <v>26</v>
      </c>
      <c r="B34" s="3" t="s">
        <v>66</v>
      </c>
      <c r="C34" s="11" t="s">
        <v>86</v>
      </c>
      <c r="D34" s="7">
        <f t="shared" ref="D34:D43" si="4">B34/10*12</f>
        <v>6574.5119999999997</v>
      </c>
      <c r="E34" s="7">
        <v>4000</v>
      </c>
    </row>
    <row r="35" spans="1:5" x14ac:dyDescent="0.25">
      <c r="A35" s="1" t="s">
        <v>27</v>
      </c>
      <c r="B35" s="3" t="s">
        <v>67</v>
      </c>
      <c r="C35" s="11" t="s">
        <v>54</v>
      </c>
      <c r="D35" s="7">
        <f t="shared" si="4"/>
        <v>4700.1000000000004</v>
      </c>
      <c r="E35" s="7">
        <v>5000</v>
      </c>
    </row>
    <row r="36" spans="1:5" x14ac:dyDescent="0.25">
      <c r="A36" s="1" t="s">
        <v>28</v>
      </c>
      <c r="B36" s="3" t="s">
        <v>68</v>
      </c>
      <c r="C36" s="11" t="s">
        <v>93</v>
      </c>
      <c r="D36" s="7">
        <f t="shared" si="4"/>
        <v>2185.4759999999997</v>
      </c>
      <c r="E36" s="7">
        <v>2200</v>
      </c>
    </row>
    <row r="37" spans="1:5" x14ac:dyDescent="0.25">
      <c r="A37" s="1" t="s">
        <v>29</v>
      </c>
      <c r="B37" s="3" t="s">
        <v>69</v>
      </c>
      <c r="C37" s="11" t="s">
        <v>54</v>
      </c>
      <c r="D37" s="7">
        <f t="shared" si="4"/>
        <v>37.212000000000003</v>
      </c>
      <c r="E37" s="7">
        <v>38</v>
      </c>
    </row>
    <row r="38" spans="1:5" x14ac:dyDescent="0.25">
      <c r="A38" s="1" t="s">
        <v>30</v>
      </c>
      <c r="B38" s="3" t="s">
        <v>70</v>
      </c>
      <c r="C38" s="11" t="s">
        <v>94</v>
      </c>
      <c r="D38" s="7">
        <f t="shared" si="4"/>
        <v>150</v>
      </c>
      <c r="E38" s="7">
        <v>750</v>
      </c>
    </row>
    <row r="39" spans="1:5" x14ac:dyDescent="0.25">
      <c r="A39" s="1" t="s">
        <v>31</v>
      </c>
      <c r="B39" s="3" t="s">
        <v>71</v>
      </c>
      <c r="C39" s="11" t="s">
        <v>54</v>
      </c>
      <c r="D39" s="7">
        <f t="shared" si="4"/>
        <v>3424.7999999999997</v>
      </c>
      <c r="E39" s="7">
        <v>2500</v>
      </c>
    </row>
    <row r="40" spans="1:5" x14ac:dyDescent="0.25">
      <c r="A40" s="1" t="s">
        <v>32</v>
      </c>
      <c r="B40" s="3" t="s">
        <v>72</v>
      </c>
      <c r="C40" s="11" t="s">
        <v>93</v>
      </c>
      <c r="D40" s="7">
        <f t="shared" si="4"/>
        <v>707.32799999999997</v>
      </c>
      <c r="E40" s="7">
        <v>1000</v>
      </c>
    </row>
    <row r="41" spans="1:5" x14ac:dyDescent="0.25">
      <c r="A41" s="1" t="s">
        <v>33</v>
      </c>
      <c r="B41" s="3" t="s">
        <v>73</v>
      </c>
      <c r="C41" s="11" t="s">
        <v>54</v>
      </c>
      <c r="D41" s="7">
        <f t="shared" si="4"/>
        <v>1380</v>
      </c>
      <c r="E41" s="7">
        <v>1500</v>
      </c>
    </row>
    <row r="42" spans="1:5" x14ac:dyDescent="0.25">
      <c r="A42" s="1" t="s">
        <v>34</v>
      </c>
      <c r="B42" s="3" t="s">
        <v>74</v>
      </c>
      <c r="C42" s="11" t="s">
        <v>95</v>
      </c>
      <c r="D42" s="7">
        <f t="shared" si="4"/>
        <v>3698.0160000000001</v>
      </c>
      <c r="E42" s="7">
        <v>5000</v>
      </c>
    </row>
    <row r="43" spans="1:5" ht="15.75" thickBot="1" x14ac:dyDescent="0.3">
      <c r="A43" s="1" t="s">
        <v>35</v>
      </c>
      <c r="B43" s="3" t="s">
        <v>54</v>
      </c>
      <c r="C43" s="13" t="s">
        <v>96</v>
      </c>
      <c r="D43" s="8">
        <f t="shared" si="4"/>
        <v>0</v>
      </c>
      <c r="E43" s="8">
        <v>1000</v>
      </c>
    </row>
    <row r="44" spans="1:5" x14ac:dyDescent="0.25">
      <c r="A44" s="15" t="s">
        <v>36</v>
      </c>
      <c r="B44" s="3" t="s">
        <v>75</v>
      </c>
      <c r="C44" s="16" t="s">
        <v>97</v>
      </c>
      <c r="D44" s="17">
        <f>SUM(D34:D43)</f>
        <v>22857.444</v>
      </c>
      <c r="E44" s="17">
        <f>SUM(E34:E43)</f>
        <v>22988</v>
      </c>
    </row>
    <row r="45" spans="1:5" ht="15.75" thickBot="1" x14ac:dyDescent="0.3">
      <c r="A45" s="1" t="s">
        <v>37</v>
      </c>
      <c r="B45" s="3" t="s">
        <v>76</v>
      </c>
      <c r="C45" s="18" t="s">
        <v>98</v>
      </c>
      <c r="D45" s="10">
        <f t="shared" ref="D45" si="5">B45/10*12</f>
        <v>13521</v>
      </c>
      <c r="E45" s="10">
        <v>0</v>
      </c>
    </row>
    <row r="46" spans="1:5" x14ac:dyDescent="0.25">
      <c r="A46" s="1" t="s">
        <v>38</v>
      </c>
      <c r="B46" s="3" t="s">
        <v>77</v>
      </c>
      <c r="C46" s="11" t="s">
        <v>99</v>
      </c>
      <c r="D46" s="7">
        <f t="shared" ref="D46:D50" si="6">B46/10*12</f>
        <v>8319.5640000000003</v>
      </c>
      <c r="E46" s="7">
        <v>8400</v>
      </c>
    </row>
    <row r="47" spans="1:5" x14ac:dyDescent="0.25">
      <c r="A47" s="1" t="s">
        <v>39</v>
      </c>
      <c r="B47" s="3" t="s">
        <v>78</v>
      </c>
      <c r="C47" s="11" t="s">
        <v>100</v>
      </c>
      <c r="D47" s="7">
        <f t="shared" si="6"/>
        <v>20156.063999999998</v>
      </c>
      <c r="E47" s="9">
        <v>21000</v>
      </c>
    </row>
    <row r="48" spans="1:5" ht="15.75" thickBot="1" x14ac:dyDescent="0.3">
      <c r="A48" s="1" t="s">
        <v>40</v>
      </c>
      <c r="B48" s="3" t="s">
        <v>54</v>
      </c>
      <c r="C48" s="13" t="s">
        <v>101</v>
      </c>
      <c r="D48" s="8">
        <f t="shared" si="6"/>
        <v>0</v>
      </c>
      <c r="E48" s="8">
        <v>2500</v>
      </c>
    </row>
    <row r="49" spans="1:5" ht="15.75" thickBot="1" x14ac:dyDescent="0.3">
      <c r="A49" s="15" t="s">
        <v>41</v>
      </c>
      <c r="B49" s="3" t="s">
        <v>79</v>
      </c>
      <c r="C49" s="18" t="s">
        <v>102</v>
      </c>
      <c r="D49" s="10">
        <f t="shared" si="6"/>
        <v>28475.628000000001</v>
      </c>
      <c r="E49" s="10">
        <f>SUM(E46:E48)</f>
        <v>31900</v>
      </c>
    </row>
    <row r="50" spans="1:5" ht="15.75" thickBot="1" x14ac:dyDescent="0.3">
      <c r="A50" s="2" t="s">
        <v>42</v>
      </c>
      <c r="B50" s="4" t="s">
        <v>80</v>
      </c>
      <c r="C50" s="11" t="s">
        <v>84</v>
      </c>
      <c r="D50" s="7">
        <f t="shared" si="6"/>
        <v>135971.304</v>
      </c>
      <c r="E50" s="7">
        <f>E49+E45+E44+E33+E30+E20+E24+E27</f>
        <v>165630</v>
      </c>
    </row>
    <row r="51" spans="1:5" x14ac:dyDescent="0.25">
      <c r="A51" s="31" t="s">
        <v>103</v>
      </c>
      <c r="B51" s="32"/>
      <c r="C51" s="32"/>
      <c r="D51" s="22" t="s">
        <v>112</v>
      </c>
      <c r="E51" s="23"/>
    </row>
    <row r="52" spans="1:5" x14ac:dyDescent="0.25">
      <c r="A52" s="19" t="s">
        <v>109</v>
      </c>
      <c r="B52" s="19"/>
      <c r="C52" s="20">
        <v>4.9209999999999997E-2</v>
      </c>
      <c r="D52" s="21">
        <f>E50*C52/12</f>
        <v>679.22102499999994</v>
      </c>
    </row>
    <row r="53" spans="1:5" x14ac:dyDescent="0.25">
      <c r="A53" s="19" t="s">
        <v>110</v>
      </c>
      <c r="B53" s="19"/>
      <c r="C53" s="20">
        <v>4.9180000000000001E-2</v>
      </c>
      <c r="D53" s="21">
        <f>E50*C53/12</f>
        <v>678.80695000000003</v>
      </c>
    </row>
    <row r="54" spans="1:5" x14ac:dyDescent="0.25">
      <c r="A54" s="19" t="s">
        <v>111</v>
      </c>
      <c r="B54" s="19"/>
      <c r="C54" s="20">
        <v>4.2599999999999999E-2</v>
      </c>
      <c r="D54" s="21">
        <f>E50*C54/12</f>
        <v>587.98649999999998</v>
      </c>
    </row>
  </sheetData>
  <mergeCells count="2">
    <mergeCell ref="A2:E4"/>
    <mergeCell ref="A51:C5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D3A07-B8E3-405C-95F8-A73A1CA26F60}">
  <dimension ref="A1:G14"/>
  <sheetViews>
    <sheetView tabSelected="1" workbookViewId="0">
      <selection activeCell="B7" sqref="B7"/>
    </sheetView>
  </sheetViews>
  <sheetFormatPr defaultRowHeight="15" x14ac:dyDescent="0.25"/>
  <cols>
    <col min="2" max="2" width="30.28515625" customWidth="1"/>
    <col min="3" max="4" width="14.140625" customWidth="1"/>
    <col min="5" max="5" width="12.7109375" customWidth="1"/>
    <col min="6" max="6" width="16.7109375" customWidth="1"/>
    <col min="7" max="7" width="15.85546875" customWidth="1"/>
  </cols>
  <sheetData>
    <row r="1" spans="1:7" x14ac:dyDescent="0.25">
      <c r="A1" s="34" t="s">
        <v>113</v>
      </c>
      <c r="B1" s="35"/>
      <c r="C1" s="35"/>
      <c r="D1" s="35"/>
      <c r="E1" s="35"/>
      <c r="F1" s="35"/>
      <c r="G1" s="36"/>
    </row>
    <row r="2" spans="1:7" x14ac:dyDescent="0.25">
      <c r="A2" s="39"/>
      <c r="B2" s="33" t="s">
        <v>119</v>
      </c>
      <c r="C2" s="33" t="s">
        <v>120</v>
      </c>
      <c r="D2" s="39" t="s">
        <v>124</v>
      </c>
      <c r="E2" s="33" t="s">
        <v>121</v>
      </c>
      <c r="F2" s="33" t="s">
        <v>122</v>
      </c>
      <c r="G2" s="33" t="s">
        <v>113</v>
      </c>
    </row>
    <row r="3" spans="1:7" x14ac:dyDescent="0.25">
      <c r="A3" s="40"/>
      <c r="B3" s="33"/>
      <c r="C3" s="33"/>
      <c r="D3" s="40"/>
      <c r="E3" s="33"/>
      <c r="F3" s="33"/>
      <c r="G3" s="33"/>
    </row>
    <row r="4" spans="1:7" x14ac:dyDescent="0.25">
      <c r="A4" s="24" t="s">
        <v>114</v>
      </c>
      <c r="B4" s="25">
        <v>30000</v>
      </c>
      <c r="C4" s="25">
        <v>9481</v>
      </c>
      <c r="D4" s="24">
        <f>C4/C10</f>
        <v>0.17987099222158984</v>
      </c>
      <c r="E4" s="24">
        <v>25</v>
      </c>
      <c r="F4" s="24">
        <v>8</v>
      </c>
      <c r="G4" s="25">
        <f>SUM(B4-C4)/8</f>
        <v>2564.875</v>
      </c>
    </row>
    <row r="5" spans="1:7" ht="30" x14ac:dyDescent="0.25">
      <c r="A5" s="24" t="s">
        <v>115</v>
      </c>
      <c r="B5" s="25">
        <v>20000</v>
      </c>
      <c r="C5" s="25">
        <v>475</v>
      </c>
      <c r="D5" s="24">
        <f>C5/C10</f>
        <v>9.0115727565926763E-3</v>
      </c>
      <c r="E5" s="24">
        <v>50</v>
      </c>
      <c r="F5" s="24">
        <v>7</v>
      </c>
      <c r="G5" s="25">
        <f>SUM(B5-C5)/7</f>
        <v>2789.2857142857142</v>
      </c>
    </row>
    <row r="6" spans="1:7" ht="30" x14ac:dyDescent="0.25">
      <c r="A6" s="24" t="s">
        <v>116</v>
      </c>
      <c r="B6" s="25">
        <v>12725</v>
      </c>
      <c r="C6" s="25">
        <v>10150</v>
      </c>
      <c r="D6" s="24">
        <f>C6/C10</f>
        <v>0.19256308100929614</v>
      </c>
      <c r="E6" s="24">
        <v>7</v>
      </c>
      <c r="F6" s="24">
        <v>2</v>
      </c>
      <c r="G6" s="25">
        <f>SUM(B6-C6)/2</f>
        <v>1287.5</v>
      </c>
    </row>
    <row r="7" spans="1:7" ht="30" x14ac:dyDescent="0.25">
      <c r="A7" s="24" t="s">
        <v>125</v>
      </c>
      <c r="B7" s="25"/>
      <c r="C7" s="25"/>
      <c r="D7" s="24"/>
      <c r="E7" s="24"/>
      <c r="F7" s="24"/>
      <c r="G7" s="25"/>
    </row>
    <row r="8" spans="1:7" x14ac:dyDescent="0.25">
      <c r="A8" s="24" t="s">
        <v>117</v>
      </c>
      <c r="B8" s="25">
        <v>30000</v>
      </c>
      <c r="C8" s="25">
        <v>3619</v>
      </c>
      <c r="D8" s="24">
        <f>C8/C10</f>
        <v>6.8658698539176624E-2</v>
      </c>
      <c r="E8" s="24">
        <v>35</v>
      </c>
      <c r="F8" s="24">
        <v>7</v>
      </c>
      <c r="G8" s="25">
        <f>SUM(B8-C8)/7</f>
        <v>3768.7142857142858</v>
      </c>
    </row>
    <row r="9" spans="1:7" x14ac:dyDescent="0.25">
      <c r="A9" s="24" t="s">
        <v>118</v>
      </c>
      <c r="B9" s="25">
        <v>88000</v>
      </c>
      <c r="C9" s="25">
        <v>28985</v>
      </c>
      <c r="D9" s="24">
        <f>C9/C10</f>
        <v>0.54989565547334474</v>
      </c>
      <c r="E9" s="24">
        <v>30</v>
      </c>
      <c r="F9" s="24">
        <v>13</v>
      </c>
      <c r="G9" s="25">
        <f>SUM(B9-C9)/13</f>
        <v>4539.6153846153848</v>
      </c>
    </row>
    <row r="10" spans="1:7" x14ac:dyDescent="0.25">
      <c r="C10" s="27">
        <f>SUM(C4:C9)</f>
        <v>52710</v>
      </c>
      <c r="D10">
        <f>SUM(D4:D9)</f>
        <v>1</v>
      </c>
      <c r="G10" s="27">
        <f>SUM(G4:G9)</f>
        <v>14949.990384615385</v>
      </c>
    </row>
    <row r="11" spans="1:7" ht="45" x14ac:dyDescent="0.25">
      <c r="A11" s="41" t="s">
        <v>103</v>
      </c>
      <c r="B11" s="42"/>
      <c r="C11" s="42"/>
      <c r="D11" s="43"/>
      <c r="E11" s="28" t="s">
        <v>112</v>
      </c>
      <c r="F11" s="28" t="s">
        <v>113</v>
      </c>
      <c r="G11" s="28" t="s">
        <v>123</v>
      </c>
    </row>
    <row r="12" spans="1:7" x14ac:dyDescent="0.25">
      <c r="A12" s="19" t="s">
        <v>109</v>
      </c>
      <c r="B12" s="19"/>
      <c r="C12" s="37">
        <v>4.9209999999999997E-2</v>
      </c>
      <c r="D12" s="38"/>
      <c r="E12" s="21">
        <f>SUM('Estimated Budget 2024'!D52)</f>
        <v>679.22102499999994</v>
      </c>
      <c r="F12" s="26">
        <f>SUM(G10*C12/12)</f>
        <v>61.30741890224359</v>
      </c>
      <c r="G12" s="21">
        <f>E12+F12</f>
        <v>740.52844390224357</v>
      </c>
    </row>
    <row r="13" spans="1:7" x14ac:dyDescent="0.25">
      <c r="A13" s="19" t="s">
        <v>110</v>
      </c>
      <c r="B13" s="19"/>
      <c r="C13" s="37">
        <v>4.9180000000000001E-2</v>
      </c>
      <c r="D13" s="38"/>
      <c r="E13" s="21">
        <f>SUM('Estimated Budget 2024'!D53)</f>
        <v>678.80695000000003</v>
      </c>
      <c r="F13" s="26">
        <f>G10*C13/12</f>
        <v>61.270043926282057</v>
      </c>
      <c r="G13" s="21">
        <f>E13+F13</f>
        <v>740.07699392628206</v>
      </c>
    </row>
    <row r="14" spans="1:7" x14ac:dyDescent="0.25">
      <c r="A14" s="19" t="s">
        <v>111</v>
      </c>
      <c r="B14" s="19"/>
      <c r="C14" s="37">
        <v>4.2599999999999999E-2</v>
      </c>
      <c r="D14" s="38"/>
      <c r="E14" s="21">
        <f>SUM('Estimated Budget 2024'!D54)</f>
        <v>587.98649999999998</v>
      </c>
      <c r="F14" s="26">
        <f>G10*C14/12</f>
        <v>53.072465865384608</v>
      </c>
      <c r="G14" s="21">
        <f>E14+F14</f>
        <v>641.05896586538461</v>
      </c>
    </row>
  </sheetData>
  <mergeCells count="12">
    <mergeCell ref="E2:E3"/>
    <mergeCell ref="F2:F3"/>
    <mergeCell ref="G2:G3"/>
    <mergeCell ref="A1:G1"/>
    <mergeCell ref="C14:D14"/>
    <mergeCell ref="D2:D3"/>
    <mergeCell ref="A2:A3"/>
    <mergeCell ref="A11:D11"/>
    <mergeCell ref="C12:D12"/>
    <mergeCell ref="C13:D13"/>
    <mergeCell ref="B2:B3"/>
    <mergeCell ref="C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Estimated Budget 2024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jarrod blum</dc:creator>
  <cp:lastModifiedBy>fantasy poker</cp:lastModifiedBy>
  <dcterms:created xsi:type="dcterms:W3CDTF">2023-11-16T17:49:20Z</dcterms:created>
  <dcterms:modified xsi:type="dcterms:W3CDTF">2023-12-18T22:27:00Z</dcterms:modified>
</cp:coreProperties>
</file>